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_xlnm.Print_Area" localSheetId="19">'World Solar PV Production'!$A$1:$E$48</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<sst xmlns="http://schemas.openxmlformats.org/spreadsheetml/2006/main" count="889" uniqueCount="424">
  <si>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</si>
  <si>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</si>
  <si>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</si>
  <si>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</si>
  <si>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</si>
  <si>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</si>
  <si>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</si>
  <si>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</si>
  <si>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</si>
  <si>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</si>
  <si>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</si>
  <si>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</si>
  <si>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</si>
  <si>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</si>
  <si>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</si>
  <si>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</si>
  <si>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</si>
  <si>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</si>
  <si>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</si>
  <si>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</si>
  <si>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</si>
  <si>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</si>
  <si>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</si>
  <si>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</si>
  <si>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</si>
  <si>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</si>
  <si>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</si>
  <si>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</si>
  <si>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</si>
  <si>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</si>
  <si>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</si>
  <si>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</si>
  <si>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</si>
  <si>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</si>
  <si>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</si>
  <si>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</si>
  <si>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</si>
  <si>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</si>
  <si>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</si>
  <si>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</si>
  <si>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</si>
  <si>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</si>
  <si>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</si>
  <si>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</si>
  <si>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</si>
  <si>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</si>
  <si>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</si>
  <si>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</si>
  <si>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</si>
  <si>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</si>
  <si>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</si>
  <si>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</si>
  <si>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</si>
  <si>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</si>
  <si>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</si>
  <si>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</si>
  <si>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</si>
  <si>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</si>
  <si>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</si>
  <si>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</si>
  <si>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</si>
  <si>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</si>
  <si>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</si>
  <si>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</si>
  <si>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</si>
  <si>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</si>
  <si>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</si>
  <si>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</si>
  <si>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</si>
  <si>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</si>
  <si>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</si>
  <si>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</si>
  <si>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</si>
  <si>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</si>
  <si>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</si>
  <si>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</si>
  <si>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</si>
  <si>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</si>
  <si>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World Energy Profile</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</si>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</sst>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69"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3" xfId="0" applyBorder="1" applyAlignment="1">
      <alignment horizontal="right" wrapText="1"/>
    </xf>
    <xf numFmtId="0" fontId="0" fillId="0" borderId="12" xfId="0" applyFill="1" applyBorder="1" applyAlignment="1">
      <alignment horizontal="right" wrapText="1"/>
    </xf>
    <xf numFmtId="164" fontId="0" fillId="0" borderId="14"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3"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4"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26" fillId="0" borderId="0" xfId="0" applyFont="1" applyAlignment="1">
      <alignment horizontal="left" vertical="top" wrapText="1"/>
    </xf>
    <xf numFmtId="0" fontId="0" fillId="0" borderId="0" xfId="0" applyFont="1" applyBorder="1" applyAlignment="1">
      <alignment wrapText="1"/>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0" fontId="0" fillId="0" borderId="0" xfId="74" applyFont="1" applyFill="1" applyBorder="1" applyAlignment="1" applyProtection="1">
      <alignment vertical="top" wrapText="1"/>
      <protection/>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6"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1" fontId="0" fillId="0" borderId="0" xfId="0" applyNumberFormat="1" applyAlignment="1">
      <alignment vertical="top" wrapText="1"/>
    </xf>
    <xf numFmtId="0" fontId="0" fillId="0" borderId="0" xfId="74" applyFont="1" applyFill="1" applyBorder="1" applyAlignment="1" applyProtection="1">
      <alignment horizontal="center"/>
      <protection/>
    </xf>
    <xf numFmtId="0" fontId="0" fillId="0" borderId="0" xfId="74" applyFont="1" applyFill="1" applyBorder="1" applyAlignment="1" applyProtection="1">
      <alignment horizontal="left" vertical="top" wrapText="1"/>
      <protection/>
    </xf>
    <xf numFmtId="0" fontId="0" fillId="0" borderId="16" xfId="74" applyFont="1" applyFill="1" applyBorder="1" applyAlignment="1" applyProtection="1">
      <alignment horizontal="center"/>
      <protection/>
    </xf>
    <xf numFmtId="3" fontId="0" fillId="0" borderId="16" xfId="51" applyNumberFormat="1" applyFont="1" applyBorder="1" applyAlignment="1">
      <alignment horizontal="center" vertical="center"/>
    </xf>
    <xf numFmtId="3" fontId="0" fillId="0" borderId="0" xfId="0" applyNumberFormat="1" applyFont="1" applyAlignment="1">
      <alignment horizontal="left" wrapText="1"/>
    </xf>
    <xf numFmtId="0" fontId="0" fillId="0" borderId="0" xfId="74" applyFont="1" applyFill="1" applyBorder="1" applyAlignment="1" applyProtection="1">
      <alignment vertical="top" wrapText="1"/>
      <protection/>
    </xf>
    <xf numFmtId="0" fontId="2" fillId="0" borderId="0" xfId="0" applyFont="1" applyAlignment="1">
      <alignment horizontal="left" wrapText="1"/>
    </xf>
    <xf numFmtId="0" fontId="0" fillId="0" borderId="0" xfId="0" applyFill="1" applyAlignment="1">
      <alignment horizontal="left" vertical="top" wrapText="1"/>
    </xf>
    <xf numFmtId="0" fontId="2" fillId="0" borderId="0" xfId="0" applyFont="1" applyBorder="1" applyAlignment="1">
      <alignment horizontal="left"/>
    </xf>
    <xf numFmtId="0" fontId="0" fillId="0" borderId="0" xfId="0" applyFont="1" applyFill="1" applyBorder="1" applyAlignment="1">
      <alignment horizontal="left" vertical="top" wrapText="1"/>
    </xf>
    <xf numFmtId="0" fontId="0" fillId="0" borderId="16" xfId="0" applyFont="1" applyBorder="1" applyAlignment="1">
      <alignment horizontal="center" vertical="center" wrapText="1"/>
    </xf>
    <xf numFmtId="0" fontId="0" fillId="0" borderId="0" xfId="0" applyAlignment="1">
      <alignment horizontal="left" wrapText="1"/>
    </xf>
    <xf numFmtId="0" fontId="0" fillId="0" borderId="16" xfId="0" applyBorder="1" applyAlignment="1">
      <alignment horizontal="center"/>
    </xf>
    <xf numFmtId="0" fontId="0" fillId="0" borderId="0"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6" xfId="0" applyFill="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12"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2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16" xfId="51" applyNumberFormat="1" applyFont="1" applyBorder="1" applyAlignment="1">
      <alignment horizontal="center" vertical="top"/>
    </xf>
    <xf numFmtId="3" fontId="0" fillId="0" borderId="0" xfId="0" applyNumberFormat="1" applyFont="1" applyAlignment="1">
      <alignment horizontal="left" vertical="top" wrapText="1"/>
    </xf>
    <xf numFmtId="3" fontId="0" fillId="0" borderId="0" xfId="51" applyNumberFormat="1" applyFont="1" applyFill="1" applyAlignment="1">
      <alignment horizontal="lef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5"/>
          <c:y val="0.16825"/>
          <c:w val="0.903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25354082"/>
        <c:axId val="26860147"/>
      </c:scatterChart>
      <c:valAx>
        <c:axId val="25354082"/>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860147"/>
        <c:crosses val="autoZero"/>
        <c:crossBetween val="midCat"/>
        <c:dispUnits/>
      </c:valAx>
      <c:valAx>
        <c:axId val="26860147"/>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53540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40414732"/>
        <c:axId val="28188269"/>
      </c:scatterChart>
      <c:valAx>
        <c:axId val="4041473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188269"/>
        <c:crosses val="autoZero"/>
        <c:crossBetween val="midCat"/>
        <c:dispUnits/>
      </c:valAx>
      <c:valAx>
        <c:axId val="28188269"/>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4147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52367830"/>
        <c:axId val="1548423"/>
      </c:scatterChart>
      <c:valAx>
        <c:axId val="5236783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48423"/>
        <c:crosses val="autoZero"/>
        <c:crossBetween val="midCat"/>
        <c:dispUnits/>
      </c:valAx>
      <c:valAx>
        <c:axId val="154842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3678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13935808"/>
        <c:axId val="58313409"/>
      </c:scatterChart>
      <c:valAx>
        <c:axId val="13935808"/>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13409"/>
        <c:crosses val="autoZero"/>
        <c:crossBetween val="midCat"/>
        <c:dispUnits/>
      </c:valAx>
      <c:valAx>
        <c:axId val="58313409"/>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3580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55058634"/>
        <c:axId val="25765659"/>
      </c:scatterChart>
      <c:valAx>
        <c:axId val="55058634"/>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65659"/>
        <c:crosses val="autoZero"/>
        <c:crossBetween val="midCat"/>
        <c:dispUnits/>
      </c:valAx>
      <c:valAx>
        <c:axId val="2576565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05863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30564340"/>
        <c:axId val="6643605"/>
      </c:scatterChart>
      <c:valAx>
        <c:axId val="30564340"/>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43605"/>
        <c:crosses val="autoZero"/>
        <c:crossBetween val="midCat"/>
        <c:dispUnits/>
      </c:valAx>
      <c:valAx>
        <c:axId val="664360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5643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59792446"/>
        <c:axId val="1261103"/>
      </c:scatterChart>
      <c:valAx>
        <c:axId val="59792446"/>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61103"/>
        <c:crosses val="autoZero"/>
        <c:crossBetween val="midCat"/>
        <c:dispUnits/>
      </c:valAx>
      <c:valAx>
        <c:axId val="1261103"/>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7924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11349928"/>
        <c:axId val="35040489"/>
      </c:scatterChart>
      <c:valAx>
        <c:axId val="11349928"/>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040489"/>
        <c:crosses val="autoZero"/>
        <c:crossBetween val="midCat"/>
        <c:dispUnits/>
      </c:valAx>
      <c:valAx>
        <c:axId val="3504048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134992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46928946"/>
        <c:axId val="19707331"/>
      </c:scatterChart>
      <c:valAx>
        <c:axId val="46928946"/>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707331"/>
        <c:crosses val="autoZero"/>
        <c:crossBetween val="midCat"/>
        <c:dispUnits/>
      </c:valAx>
      <c:valAx>
        <c:axId val="1970733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9289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43148252"/>
        <c:axId val="52789949"/>
      </c:scatterChart>
      <c:valAx>
        <c:axId val="4314825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789949"/>
        <c:crosses val="autoZero"/>
        <c:crossBetween val="midCat"/>
        <c:dispUnits/>
      </c:valAx>
      <c:valAx>
        <c:axId val="52789949"/>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31482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3113490"/>
        <c:axId val="8259363"/>
      </c:areaChart>
      <c:catAx>
        <c:axId val="5311349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259363"/>
        <c:crosses val="autoZero"/>
        <c:auto val="1"/>
        <c:lblOffset val="100"/>
        <c:noMultiLvlLbl val="0"/>
      </c:catAx>
      <c:valAx>
        <c:axId val="8259363"/>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11349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5347494"/>
        <c:axId val="48127447"/>
      </c:scatterChart>
      <c:valAx>
        <c:axId val="5347494"/>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127447"/>
        <c:crosses val="autoZero"/>
        <c:crossBetween val="midCat"/>
        <c:dispUnits/>
      </c:valAx>
      <c:valAx>
        <c:axId val="48127447"/>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749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30493840"/>
        <c:axId val="6009105"/>
      </c:scatterChart>
      <c:valAx>
        <c:axId val="30493840"/>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9105"/>
        <c:crosses val="autoZero"/>
        <c:crossBetween val="midCat"/>
        <c:dispUnits/>
        <c:majorUnit val="5"/>
      </c:valAx>
      <c:valAx>
        <c:axId val="600910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4938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7225404"/>
        <c:axId val="65028637"/>
      </c:barChart>
      <c:catAx>
        <c:axId val="7225404"/>
        <c:scaling>
          <c:orientation val="minMax"/>
        </c:scaling>
        <c:axPos val="b"/>
        <c:delete val="1"/>
        <c:majorTickMark val="out"/>
        <c:minorTickMark val="none"/>
        <c:tickLblPos val="nextTo"/>
        <c:crossAx val="65028637"/>
        <c:crosses val="autoZero"/>
        <c:auto val="1"/>
        <c:lblOffset val="100"/>
        <c:noMultiLvlLbl val="0"/>
      </c:catAx>
      <c:valAx>
        <c:axId val="65028637"/>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22540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59"/>
          <c:y val="0.16825"/>
          <c:w val="0.898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48386822"/>
        <c:axId val="32828215"/>
      </c:scatterChart>
      <c:valAx>
        <c:axId val="48386822"/>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2828215"/>
        <c:crosses val="autoZero"/>
        <c:crossBetween val="midCat"/>
        <c:dispUnits/>
      </c:valAx>
      <c:valAx>
        <c:axId val="32828215"/>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483868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5"/>
          <c:y val="0.16825"/>
          <c:w val="0.918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27018480"/>
        <c:axId val="41839729"/>
      </c:scatterChart>
      <c:valAx>
        <c:axId val="27018480"/>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39729"/>
        <c:crosses val="autoZero"/>
        <c:crossBetween val="midCat"/>
        <c:dispUnits/>
      </c:valAx>
      <c:valAx>
        <c:axId val="41839729"/>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018480"/>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25"/>
          <c:y val="0.12175"/>
          <c:w val="0.88975"/>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41013242"/>
        <c:axId val="33574859"/>
      </c:barChart>
      <c:catAx>
        <c:axId val="41013242"/>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574859"/>
        <c:crosses val="autoZero"/>
        <c:auto val="1"/>
        <c:lblOffset val="100"/>
        <c:tickLblSkip val="3"/>
        <c:noMultiLvlLbl val="0"/>
      </c:catAx>
      <c:valAx>
        <c:axId val="3357485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01324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33738276"/>
        <c:axId val="35209029"/>
      </c:scatterChart>
      <c:valAx>
        <c:axId val="33738276"/>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209029"/>
        <c:crosses val="autoZero"/>
        <c:crossBetween val="midCat"/>
        <c:dispUnits/>
      </c:valAx>
      <c:valAx>
        <c:axId val="3520902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7382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48445806"/>
        <c:axId val="33359071"/>
      </c:scatterChart>
      <c:valAx>
        <c:axId val="48445806"/>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359071"/>
        <c:crosses val="autoZero"/>
        <c:crossBetween val="midCat"/>
        <c:dispUnits/>
        <c:majorUnit val="3"/>
      </c:valAx>
      <c:valAx>
        <c:axId val="3335907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445806"/>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5"/>
          <c:y val="0.16825"/>
          <c:w val="0.91"/>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31796184"/>
        <c:axId val="17730201"/>
      </c:scatterChart>
      <c:valAx>
        <c:axId val="31796184"/>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7730201"/>
        <c:crosses val="autoZero"/>
        <c:crossBetween val="midCat"/>
        <c:dispUnits/>
      </c:valAx>
      <c:valAx>
        <c:axId val="17730201"/>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179618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cdr:x>
      <cdr:y>0.32025</cdr:y>
    </cdr:to>
    <cdr:sp>
      <cdr:nvSpPr>
        <cdr:cNvPr id="1" name="TextBox 1"/>
        <cdr:cNvSpPr txBox="1">
          <a:spLocks noChangeArrowheads="1"/>
        </cdr:cNvSpPr>
      </cdr:nvSpPr>
      <cdr:spPr>
        <a:xfrm>
          <a:off x="4162425" y="1371600"/>
          <a:ext cx="10763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cdr:x>
      <cdr:y>0.5395</cdr:y>
    </cdr:to>
    <cdr:sp>
      <cdr:nvSpPr>
        <cdr:cNvPr id="2" name="TextBox 2"/>
        <cdr:cNvSpPr txBox="1">
          <a:spLocks noChangeArrowheads="1"/>
        </cdr:cNvSpPr>
      </cdr:nvSpPr>
      <cdr:spPr>
        <a:xfrm>
          <a:off x="407670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0.8765</cdr:x>
      <cdr:y>0.54075</cdr:y>
    </cdr:from>
    <cdr:to>
      <cdr:x>0.9535</cdr:x>
      <cdr:y>0.58525</cdr:y>
    </cdr:to>
    <cdr:sp>
      <cdr:nvSpPr>
        <cdr:cNvPr id="3" name="TextBox 3"/>
        <cdr:cNvSpPr txBox="1">
          <a:spLocks noChangeArrowheads="1"/>
        </cdr:cNvSpPr>
      </cdr:nvSpPr>
      <cdr:spPr>
        <a:xfrm>
          <a:off x="518160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0.8765</cdr:x>
      <cdr:y>0.47375</cdr:y>
    </cdr:from>
    <cdr:to>
      <cdr:x>0.955</cdr:x>
      <cdr:y>0.51825</cdr:y>
    </cdr:to>
    <cdr:sp>
      <cdr:nvSpPr>
        <cdr:cNvPr id="4" name="TextBox 4"/>
        <cdr:cNvSpPr txBox="1">
          <a:spLocks noChangeArrowheads="1"/>
        </cdr:cNvSpPr>
      </cdr:nvSpPr>
      <cdr:spPr>
        <a:xfrm>
          <a:off x="518160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0.88625</cdr:x>
      <cdr:y>0.67225</cdr:y>
    </cdr:from>
    <cdr:to>
      <cdr:x>0.95325</cdr:x>
      <cdr:y>0.71675</cdr:y>
    </cdr:to>
    <cdr:sp>
      <cdr:nvSpPr>
        <cdr:cNvPr id="5" name="TextBox 5"/>
        <cdr:cNvSpPr txBox="1">
          <a:spLocks noChangeArrowheads="1"/>
        </cdr:cNvSpPr>
      </cdr:nvSpPr>
      <cdr:spPr>
        <a:xfrm>
          <a:off x="523875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cdr:x>
      <cdr:y>0.1215</cdr:y>
    </cdr:from>
    <cdr:to>
      <cdr:x>0.9885</cdr:x>
      <cdr:y>0.8585</cdr:y>
    </cdr:to>
    <cdr:sp>
      <cdr:nvSpPr>
        <cdr:cNvPr id="6" name="TextBox 6"/>
        <cdr:cNvSpPr txBox="1">
          <a:spLocks noChangeArrowheads="1"/>
        </cdr:cNvSpPr>
      </cdr:nvSpPr>
      <cdr:spPr>
        <a:xfrm>
          <a:off x="56673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0.1285</cdr:y>
    </cdr:from>
    <cdr:to>
      <cdr:x>0.99325</cdr:x>
      <cdr:y>0.867</cdr:y>
    </cdr:to>
    <cdr:sp>
      <cdr:nvSpPr>
        <cdr:cNvPr id="1" name="TextBox 1"/>
        <cdr:cNvSpPr txBox="1">
          <a:spLocks noChangeArrowheads="1"/>
        </cdr:cNvSpPr>
      </cdr:nvSpPr>
      <cdr:spPr>
        <a:xfrm>
          <a:off x="569595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0.78425</cdr:x>
      <cdr:y>0.308</cdr:y>
    </cdr:from>
    <cdr:to>
      <cdr:x>0.87425</cdr:x>
      <cdr:y>0.3415</cdr:y>
    </cdr:to>
    <cdr:sp>
      <cdr:nvSpPr>
        <cdr:cNvPr id="1" name="TextBox 1"/>
        <cdr:cNvSpPr txBox="1">
          <a:spLocks noChangeArrowheads="1"/>
        </cdr:cNvSpPr>
      </cdr:nvSpPr>
      <cdr:spPr>
        <a:xfrm>
          <a:off x="4638675"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0.86425</cdr:x>
      <cdr:y>0.6655</cdr:y>
    </cdr:from>
    <cdr:to>
      <cdr:x>0.97425</cdr:x>
      <cdr:y>0.69825</cdr:y>
    </cdr:to>
    <cdr:sp>
      <cdr:nvSpPr>
        <cdr:cNvPr id="2" name="TextBox 2"/>
        <cdr:cNvSpPr txBox="1">
          <a:spLocks noChangeArrowheads="1"/>
        </cdr:cNvSpPr>
      </cdr:nvSpPr>
      <cdr:spPr>
        <a:xfrm>
          <a:off x="5105400" y="3333750"/>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0.76025</cdr:x>
      <cdr:y>0.69825</cdr:y>
    </cdr:to>
    <cdr:sp>
      <cdr:nvSpPr>
        <cdr:cNvPr id="3" name="TextBox 3"/>
        <cdr:cNvSpPr txBox="1">
          <a:spLocks noChangeArrowheads="1"/>
        </cdr:cNvSpPr>
      </cdr:nvSpPr>
      <cdr:spPr>
        <a:xfrm>
          <a:off x="3924300"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0.95425</cdr:x>
      <cdr:y>0.86125</cdr:y>
    </cdr:to>
    <cdr:sp>
      <cdr:nvSpPr>
        <cdr:cNvPr id="4" name="TextBox 4"/>
        <cdr:cNvSpPr txBox="1">
          <a:spLocks noChangeArrowheads="1"/>
        </cdr:cNvSpPr>
      </cdr:nvSpPr>
      <cdr:spPr>
        <a:xfrm>
          <a:off x="4695825" y="4152900"/>
          <a:ext cx="9429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38575"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cdr:x>
      <cdr:y>0.13925</cdr:y>
    </cdr:from>
    <cdr:to>
      <cdr:x>0.9965</cdr:x>
      <cdr:y>0.8785</cdr:y>
    </cdr:to>
    <cdr:sp>
      <cdr:nvSpPr>
        <cdr:cNvPr id="6" name="TextBox 6"/>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cdr:x>
      <cdr:y>0.13725</cdr:y>
    </cdr:from>
    <cdr:to>
      <cdr:x>0.9885</cdr:x>
      <cdr:y>0.876</cdr:y>
    </cdr:to>
    <cdr:sp>
      <cdr:nvSpPr>
        <cdr:cNvPr id="1" name="TextBox 1"/>
        <cdr:cNvSpPr txBox="1">
          <a:spLocks noChangeArrowheads="1"/>
        </cdr:cNvSpPr>
      </cdr:nvSpPr>
      <cdr:spPr>
        <a:xfrm>
          <a:off x="566737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0.72425</cdr:x>
      <cdr:y>0.293</cdr:y>
    </cdr:from>
    <cdr:to>
      <cdr:x>0.86125</cdr:x>
      <cdr:y>0.3375</cdr:y>
    </cdr:to>
    <cdr:sp>
      <cdr:nvSpPr>
        <cdr:cNvPr id="1" name="TextBox 1"/>
        <cdr:cNvSpPr txBox="1">
          <a:spLocks noChangeArrowheads="1"/>
        </cdr:cNvSpPr>
      </cdr:nvSpPr>
      <cdr:spPr>
        <a:xfrm>
          <a:off x="427672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0.8105</cdr:x>
      <cdr:y>0.5565</cdr:y>
    </cdr:from>
    <cdr:to>
      <cdr:x>0.92075</cdr:x>
      <cdr:y>0.59975</cdr:y>
    </cdr:to>
    <cdr:sp>
      <cdr:nvSpPr>
        <cdr:cNvPr id="2" name="TextBox 2"/>
        <cdr:cNvSpPr txBox="1">
          <a:spLocks noChangeArrowheads="1"/>
        </cdr:cNvSpPr>
      </cdr:nvSpPr>
      <cdr:spPr>
        <a:xfrm>
          <a:off x="4791075" y="2790825"/>
          <a:ext cx="647700"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0.62925</cdr:x>
      <cdr:y>0.747</cdr:y>
    </cdr:from>
    <cdr:to>
      <cdr:x>0.7155</cdr:x>
      <cdr:y>0.7805</cdr:y>
    </cdr:to>
    <cdr:sp>
      <cdr:nvSpPr>
        <cdr:cNvPr id="3" name="TextBox 3"/>
        <cdr:cNvSpPr txBox="1">
          <a:spLocks noChangeArrowheads="1"/>
        </cdr:cNvSpPr>
      </cdr:nvSpPr>
      <cdr:spPr>
        <a:xfrm>
          <a:off x="371475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86075"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0.86125</cdr:x>
      <cdr:y>0.7085</cdr:y>
    </cdr:from>
    <cdr:to>
      <cdr:x>0.92575</cdr:x>
      <cdr:y>0.7415</cdr:y>
    </cdr:to>
    <cdr:sp>
      <cdr:nvSpPr>
        <cdr:cNvPr id="5" name="TextBox 5"/>
        <cdr:cNvSpPr txBox="1">
          <a:spLocks noChangeArrowheads="1"/>
        </cdr:cNvSpPr>
      </cdr:nvSpPr>
      <cdr:spPr>
        <a:xfrm>
          <a:off x="508635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05175"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0.7805</cdr:y>
    </cdr:from>
    <cdr:to>
      <cdr:x>0.67675</cdr:x>
      <cdr:y>0.8235</cdr:y>
    </cdr:to>
    <cdr:sp>
      <cdr:nvSpPr>
        <cdr:cNvPr id="7" name="Line 7"/>
        <cdr:cNvSpPr>
          <a:spLocks/>
        </cdr:cNvSpPr>
      </cdr:nvSpPr>
      <cdr:spPr>
        <a:xfrm flipH="1">
          <a:off x="3933825"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0.95075</cdr:x>
      <cdr:y>0.13725</cdr:y>
    </cdr:from>
    <cdr:to>
      <cdr:x>0.98</cdr:x>
      <cdr:y>0.8765</cdr:y>
    </cdr:to>
    <cdr:sp>
      <cdr:nvSpPr>
        <cdr:cNvPr id="8" name="TextBox 8"/>
        <cdr:cNvSpPr txBox="1">
          <a:spLocks noChangeArrowheads="1"/>
        </cdr:cNvSpPr>
      </cdr:nvSpPr>
      <cdr:spPr>
        <a:xfrm>
          <a:off x="561975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0547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6959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0.118</cdr:y>
    </cdr:from>
    <cdr:to>
      <cdr:x>0.995</cdr:x>
      <cdr:y>0.8545</cdr:y>
    </cdr:to>
    <cdr:sp>
      <cdr:nvSpPr>
        <cdr:cNvPr id="1" name="TextBox 1"/>
        <cdr:cNvSpPr txBox="1">
          <a:spLocks noChangeArrowheads="1"/>
        </cdr:cNvSpPr>
      </cdr:nvSpPr>
      <cdr:spPr>
        <a:xfrm>
          <a:off x="570547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0.57425</cdr:x>
      <cdr:y>0.8495</cdr:y>
    </cdr:from>
    <cdr:to>
      <cdr:x>0.78725</cdr:x>
      <cdr:y>0.8975</cdr:y>
    </cdr:to>
    <cdr:sp>
      <cdr:nvSpPr>
        <cdr:cNvPr id="19" name="TextBox 19"/>
        <cdr:cNvSpPr txBox="1">
          <a:spLocks noChangeArrowheads="1"/>
        </cdr:cNvSpPr>
      </cdr:nvSpPr>
      <cdr:spPr>
        <a:xfrm>
          <a:off x="3390900" y="4257675"/>
          <a:ext cx="1257300"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0.78725</cdr:x>
      <cdr:y>0.67475</cdr:y>
    </cdr:from>
    <cdr:to>
      <cdr:x>0.8215</cdr:x>
      <cdr:y>0.938</cdr:y>
    </cdr:to>
    <cdr:sp>
      <cdr:nvSpPr>
        <cdr:cNvPr id="25" name="TextBox 25">
          <a:hlinkClick r:id="rId1"/>
        </cdr:cNvPr>
        <cdr:cNvSpPr txBox="1">
          <a:spLocks noChangeArrowheads="1"/>
        </cdr:cNvSpPr>
      </cdr:nvSpPr>
      <cdr:spPr>
        <a:xfrm>
          <a:off x="464820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0.1335</cdr:y>
    </cdr:from>
    <cdr:to>
      <cdr:x>0.99325</cdr:x>
      <cdr:y>0.8705</cdr:y>
    </cdr:to>
    <cdr:sp>
      <cdr:nvSpPr>
        <cdr:cNvPr id="1" name="TextBox 1"/>
        <cdr:cNvSpPr txBox="1">
          <a:spLocks noChangeArrowheads="1"/>
        </cdr:cNvSpPr>
      </cdr:nvSpPr>
      <cdr:spPr>
        <a:xfrm>
          <a:off x="569595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4345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0.7795</cdr:x>
      <cdr:y>0.59575</cdr:y>
    </cdr:from>
    <cdr:to>
      <cdr:x>0.93325</cdr:x>
      <cdr:y>0.6285</cdr:y>
    </cdr:to>
    <cdr:sp>
      <cdr:nvSpPr>
        <cdr:cNvPr id="2" name="TextBox 2"/>
        <cdr:cNvSpPr txBox="1">
          <a:spLocks noChangeArrowheads="1"/>
        </cdr:cNvSpPr>
      </cdr:nvSpPr>
      <cdr:spPr>
        <a:xfrm>
          <a:off x="4610100" y="2981325"/>
          <a:ext cx="9048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0.81375</cdr:x>
      <cdr:y>0.72725</cdr:y>
    </cdr:from>
    <cdr:to>
      <cdr:x>0.8905</cdr:x>
      <cdr:y>0.76025</cdr:y>
    </cdr:to>
    <cdr:sp>
      <cdr:nvSpPr>
        <cdr:cNvPr id="3" name="TextBox 3"/>
        <cdr:cNvSpPr txBox="1">
          <a:spLocks noChangeArrowheads="1"/>
        </cdr:cNvSpPr>
      </cdr:nvSpPr>
      <cdr:spPr>
        <a:xfrm>
          <a:off x="481012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0.81375</cdr:x>
      <cdr:y>0.82225</cdr:y>
    </cdr:from>
    <cdr:to>
      <cdr:x>0.92125</cdr:x>
      <cdr:y>0.86475</cdr:y>
    </cdr:to>
    <cdr:sp>
      <cdr:nvSpPr>
        <cdr:cNvPr id="4" name="TextBox 4"/>
        <cdr:cNvSpPr txBox="1">
          <a:spLocks noChangeArrowheads="1"/>
        </cdr:cNvSpPr>
      </cdr:nvSpPr>
      <cdr:spPr>
        <a:xfrm>
          <a:off x="481012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0.96375</cdr:x>
      <cdr:y>0.12775</cdr:y>
    </cdr:from>
    <cdr:to>
      <cdr:x>0.9935</cdr:x>
      <cdr:y>0.86475</cdr:y>
    </cdr:to>
    <cdr:sp>
      <cdr:nvSpPr>
        <cdr:cNvPr id="5" name="TextBox 5"/>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0.12775</cdr:y>
    </cdr:from>
    <cdr:to>
      <cdr:x>0.99175</cdr:x>
      <cdr:y>0.86475</cdr:y>
    </cdr:to>
    <cdr:sp>
      <cdr:nvSpPr>
        <cdr:cNvPr id="1" name="TextBox 1"/>
        <cdr:cNvSpPr txBox="1">
          <a:spLocks noChangeArrowheads="1"/>
        </cdr:cNvSpPr>
      </cdr:nvSpPr>
      <cdr:spPr>
        <a:xfrm>
          <a:off x="568642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cdr:x>
      <cdr:y>0.12575</cdr:y>
    </cdr:from>
    <cdr:to>
      <cdr:x>0.9755</cdr:x>
      <cdr:y>0.862</cdr:y>
    </cdr:to>
    <cdr:sp>
      <cdr:nvSpPr>
        <cdr:cNvPr id="1" name="TextBox 1"/>
        <cdr:cNvSpPr txBox="1">
          <a:spLocks noChangeArrowheads="1"/>
        </cdr:cNvSpPr>
      </cdr:nvSpPr>
      <cdr:spPr>
        <a:xfrm>
          <a:off x="55911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78</v>
      </c>
    </row>
    <row r="3" ht="12.75">
      <c r="A3" s="97" t="s">
        <v>390</v>
      </c>
    </row>
    <row r="4" ht="12.75">
      <c r="A4" s="97" t="s">
        <v>406</v>
      </c>
    </row>
    <row r="5" spans="1:2" ht="12.75" customHeight="1">
      <c r="A5" s="97" t="s">
        <v>2</v>
      </c>
      <c r="B5" s="103"/>
    </row>
    <row r="6" spans="1:2" ht="12.75">
      <c r="A6" s="375" t="s">
        <v>313</v>
      </c>
      <c r="B6" s="103"/>
    </row>
    <row r="7" spans="1:2" ht="12.75">
      <c r="A7" s="376" t="s">
        <v>314</v>
      </c>
      <c r="B7" s="103"/>
    </row>
    <row r="8" spans="1:2" ht="12.75">
      <c r="A8" s="104" t="s">
        <v>3</v>
      </c>
      <c r="B8" s="103"/>
    </row>
    <row r="9" spans="1:2" ht="12.75" customHeight="1">
      <c r="A9" s="105" t="s">
        <v>4</v>
      </c>
      <c r="B9" s="103"/>
    </row>
    <row r="10" spans="1:2" ht="12.75" customHeight="1">
      <c r="A10" s="106" t="s">
        <v>5</v>
      </c>
      <c r="B10" s="103"/>
    </row>
    <row r="11" spans="1:2" ht="12.75" customHeight="1">
      <c r="A11" s="107" t="s">
        <v>6</v>
      </c>
      <c r="B11" s="103"/>
    </row>
    <row r="12" ht="12.75">
      <c r="A12" s="97" t="s">
        <v>372</v>
      </c>
    </row>
    <row r="13" ht="12.75">
      <c r="A13" s="97" t="s">
        <v>419</v>
      </c>
    </row>
    <row r="14" ht="12.75">
      <c r="A14" s="81" t="s">
        <v>1</v>
      </c>
    </row>
    <row r="15" ht="12.75">
      <c r="A15" s="97" t="s">
        <v>420</v>
      </c>
    </row>
    <row r="16" ht="12.75">
      <c r="A16" s="97" t="s">
        <v>354</v>
      </c>
    </row>
    <row r="17" ht="12.75">
      <c r="A17" s="97" t="s">
        <v>85</v>
      </c>
    </row>
    <row r="18" ht="12.75">
      <c r="A18" t="s">
        <v>86</v>
      </c>
    </row>
    <row r="19" ht="12.75">
      <c r="A19" s="97" t="s">
        <v>87</v>
      </c>
    </row>
    <row r="20" ht="12.75">
      <c r="A20" t="s">
        <v>88</v>
      </c>
    </row>
    <row r="21" ht="12.75">
      <c r="A21" s="97" t="s">
        <v>112</v>
      </c>
    </row>
    <row r="22" ht="12.75">
      <c r="A22" t="s">
        <v>113</v>
      </c>
    </row>
    <row r="23" ht="14.25" customHeight="1">
      <c r="A23" s="12" t="s">
        <v>114</v>
      </c>
    </row>
    <row r="24" ht="12.75">
      <c r="A24" s="97" t="s">
        <v>115</v>
      </c>
    </row>
    <row r="25" ht="12.75">
      <c r="A25" s="12" t="s">
        <v>116</v>
      </c>
    </row>
    <row r="26" ht="12.75">
      <c r="A26" s="274" t="s">
        <v>126</v>
      </c>
    </row>
    <row r="27" ht="12.75">
      <c r="A27" s="12" t="s">
        <v>127</v>
      </c>
    </row>
    <row r="28" ht="15" customHeight="1">
      <c r="A28" s="274" t="s">
        <v>128</v>
      </c>
    </row>
    <row r="29" ht="15" customHeight="1">
      <c r="A29" s="12" t="s">
        <v>129</v>
      </c>
    </row>
    <row r="30" ht="12.75">
      <c r="A30" s="275" t="s">
        <v>130</v>
      </c>
    </row>
    <row r="31" ht="12.75">
      <c r="A31" s="317" t="s">
        <v>144</v>
      </c>
    </row>
    <row r="32" ht="12.75">
      <c r="A32" s="91" t="s">
        <v>145</v>
      </c>
    </row>
    <row r="33" ht="12.75">
      <c r="A33" s="275" t="s">
        <v>146</v>
      </c>
    </row>
    <row r="34" ht="12.75">
      <c r="A34" s="97" t="s">
        <v>147</v>
      </c>
    </row>
    <row r="35" ht="12.75">
      <c r="A35" s="97" t="s">
        <v>183</v>
      </c>
    </row>
    <row r="36" ht="12.75">
      <c r="A36" t="s">
        <v>184</v>
      </c>
    </row>
    <row r="37" ht="12.75">
      <c r="A37" s="97" t="s">
        <v>185</v>
      </c>
    </row>
    <row r="38" ht="12.75">
      <c r="A38" s="97" t="s">
        <v>205</v>
      </c>
    </row>
    <row r="39" ht="12.75">
      <c r="A39" t="s">
        <v>206</v>
      </c>
    </row>
    <row r="40" ht="12.75">
      <c r="A40" s="97" t="s">
        <v>207</v>
      </c>
    </row>
    <row r="41" ht="12.75">
      <c r="A41" s="275" t="s">
        <v>215</v>
      </c>
    </row>
    <row r="42" ht="12.75">
      <c r="A42" t="s">
        <v>216</v>
      </c>
    </row>
    <row r="43" ht="12.75">
      <c r="A43" s="97" t="s">
        <v>217</v>
      </c>
    </row>
    <row r="44" ht="12.75">
      <c r="A44" s="275" t="s">
        <v>218</v>
      </c>
    </row>
    <row r="45" ht="12.75">
      <c r="A45" t="s">
        <v>219</v>
      </c>
    </row>
    <row r="46" ht="12.75">
      <c r="A46" s="97" t="s">
        <v>220</v>
      </c>
    </row>
    <row r="47" ht="12.75">
      <c r="A47" s="97" t="s">
        <v>231</v>
      </c>
    </row>
    <row r="48" ht="12.75">
      <c r="A48" t="s">
        <v>232</v>
      </c>
    </row>
    <row r="49" ht="12.75">
      <c r="A49" s="97" t="s">
        <v>233</v>
      </c>
    </row>
    <row r="50" ht="12.75">
      <c r="A50" s="97" t="s">
        <v>236</v>
      </c>
    </row>
    <row r="51" ht="12.75">
      <c r="A51" t="s">
        <v>237</v>
      </c>
    </row>
    <row r="52" ht="12.75">
      <c r="A52" s="275" t="s">
        <v>238</v>
      </c>
    </row>
    <row r="53" ht="12.75">
      <c r="A53" s="275" t="s">
        <v>239</v>
      </c>
    </row>
    <row r="54" ht="12.75">
      <c r="A54" s="275" t="s">
        <v>240</v>
      </c>
    </row>
    <row r="55" ht="12.75">
      <c r="A55" s="97" t="s">
        <v>241</v>
      </c>
    </row>
    <row r="56" ht="12.75">
      <c r="A56" s="275" t="s">
        <v>295</v>
      </c>
    </row>
    <row r="57" ht="12.75">
      <c r="A57" t="s">
        <v>296</v>
      </c>
    </row>
    <row r="58" ht="12.75">
      <c r="A58" t="s">
        <v>297</v>
      </c>
    </row>
    <row r="59" ht="12.75">
      <c r="A59" s="97" t="s">
        <v>303</v>
      </c>
    </row>
    <row r="60" ht="12.75">
      <c r="A60" t="s">
        <v>304</v>
      </c>
    </row>
    <row r="61" ht="12.75">
      <c r="A61" s="97" t="s">
        <v>305</v>
      </c>
    </row>
    <row r="62" ht="12.75">
      <c r="A62" t="s">
        <v>306</v>
      </c>
    </row>
    <row r="63" ht="12.75">
      <c r="A63" s="97" t="s">
        <v>307</v>
      </c>
    </row>
    <row r="66" ht="12.75">
      <c r="A66" s="81" t="s">
        <v>416</v>
      </c>
    </row>
    <row r="67" ht="12.75">
      <c r="A67" s="95" t="s">
        <v>417</v>
      </c>
    </row>
    <row r="68" ht="12.75">
      <c r="A68" s="81"/>
    </row>
    <row r="69" ht="41.25" customHeight="1">
      <c r="A69" s="96" t="s">
        <v>418</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9" t="s">
        <v>372</v>
      </c>
      <c r="B1" s="419"/>
      <c r="C1" s="419"/>
      <c r="D1" s="419"/>
    </row>
    <row r="3" spans="1:4" ht="14.25">
      <c r="A3" s="3" t="s">
        <v>332</v>
      </c>
      <c r="B3" s="4" t="s">
        <v>380</v>
      </c>
      <c r="C3" s="3"/>
      <c r="D3" s="3" t="s">
        <v>381</v>
      </c>
    </row>
    <row r="4" spans="2:4" ht="12.75">
      <c r="B4" s="399" t="s">
        <v>365</v>
      </c>
      <c r="C4" s="399"/>
      <c r="D4" s="399"/>
    </row>
    <row r="5" spans="1:2" ht="12.75">
      <c r="A5" s="51" t="s">
        <v>382</v>
      </c>
      <c r="B5" s="51"/>
    </row>
    <row r="7" spans="1:4" ht="12.75">
      <c r="A7" t="s">
        <v>334</v>
      </c>
      <c r="B7" s="43">
        <v>30236.882166944106</v>
      </c>
      <c r="D7" s="43">
        <v>0</v>
      </c>
    </row>
    <row r="8" spans="1:4" ht="12.75">
      <c r="A8" t="s">
        <v>335</v>
      </c>
      <c r="B8" s="43">
        <v>3904.870534257564</v>
      </c>
      <c r="D8" s="43">
        <v>0</v>
      </c>
    </row>
    <row r="9" spans="1:6" ht="12.75">
      <c r="A9" t="s">
        <v>383</v>
      </c>
      <c r="B9" s="44">
        <v>14379.177011759295</v>
      </c>
      <c r="C9" s="23"/>
      <c r="D9" s="44">
        <f>B9*0.3</f>
        <v>4313.753103527788</v>
      </c>
      <c r="F9" s="66"/>
    </row>
    <row r="10" spans="1:6" ht="12.75">
      <c r="A10" t="s">
        <v>337</v>
      </c>
      <c r="B10" s="44">
        <v>10315.511851089039</v>
      </c>
      <c r="C10" s="23"/>
      <c r="D10" s="44">
        <v>10315.511851089039</v>
      </c>
      <c r="F10" s="43"/>
    </row>
    <row r="11" spans="1:4" ht="12.75">
      <c r="A11" t="s">
        <v>384</v>
      </c>
      <c r="B11" s="50">
        <v>11774.214999851829</v>
      </c>
      <c r="D11" s="50">
        <v>0</v>
      </c>
    </row>
    <row r="12" spans="1:4" ht="12.75">
      <c r="A12" s="67" t="s">
        <v>368</v>
      </c>
      <c r="B12" s="43">
        <f>SUM(B7:B11)</f>
        <v>70610.65656390184</v>
      </c>
      <c r="D12" s="43">
        <f>SUM(D7:D11)</f>
        <v>14629.264954616827</v>
      </c>
    </row>
    <row r="13" spans="1:4" ht="12.75">
      <c r="A13" s="67"/>
      <c r="B13" s="43"/>
      <c r="D13" s="43"/>
    </row>
    <row r="14" spans="1:4" ht="12.75">
      <c r="A14" s="51" t="s">
        <v>385</v>
      </c>
      <c r="B14" s="44"/>
      <c r="D14" s="43"/>
    </row>
    <row r="15" spans="1:4" ht="12.75">
      <c r="A15" s="56"/>
      <c r="B15" s="44"/>
      <c r="D15" s="43"/>
    </row>
    <row r="16" spans="1:4" ht="12.75">
      <c r="A16" t="s">
        <v>338</v>
      </c>
      <c r="B16" s="43">
        <v>1365.7270291199998</v>
      </c>
      <c r="D16" s="43">
        <v>45411.84</v>
      </c>
    </row>
    <row r="17" spans="1:4" ht="12.75">
      <c r="A17" t="s">
        <v>339</v>
      </c>
      <c r="B17" s="43">
        <v>111.2377212</v>
      </c>
      <c r="D17" s="43">
        <v>10643.4</v>
      </c>
    </row>
    <row r="18" spans="1:7" ht="12.75">
      <c r="A18" t="s">
        <v>367</v>
      </c>
      <c r="B18" s="43">
        <v>3.354925824</v>
      </c>
      <c r="D18" s="43">
        <v>1538.9568</v>
      </c>
      <c r="G18" s="43"/>
    </row>
    <row r="19" spans="1:7" ht="12.75">
      <c r="A19" t="s">
        <v>340</v>
      </c>
      <c r="B19" s="43">
        <v>300.85344</v>
      </c>
      <c r="D19" s="43">
        <v>5676.48</v>
      </c>
      <c r="G19" s="43"/>
    </row>
    <row r="20" spans="1:7" ht="12.75">
      <c r="A20" t="s">
        <v>341</v>
      </c>
      <c r="B20" s="43">
        <v>1311.8976</v>
      </c>
      <c r="D20" s="43">
        <v>5045.76</v>
      </c>
      <c r="G20" s="43"/>
    </row>
    <row r="21" spans="1:7" ht="12.75">
      <c r="A21" t="s">
        <v>342</v>
      </c>
      <c r="B21" s="50">
        <v>13228.027488</v>
      </c>
      <c r="C21" s="69"/>
      <c r="D21" s="68">
        <v>18817.5312</v>
      </c>
      <c r="G21" s="43"/>
    </row>
    <row r="22" spans="1:4" ht="12.75">
      <c r="A22" s="70" t="s">
        <v>368</v>
      </c>
      <c r="B22" s="48">
        <v>16321.098204144</v>
      </c>
      <c r="D22" s="48">
        <v>87133.968</v>
      </c>
    </row>
    <row r="23" ht="12.75">
      <c r="B23" s="43"/>
    </row>
    <row r="24" spans="1:2" ht="12.75">
      <c r="A24" s="51" t="s">
        <v>386</v>
      </c>
      <c r="B24" s="44"/>
    </row>
    <row r="25" spans="1:2" ht="12.75">
      <c r="A25" s="56"/>
      <c r="B25" s="44"/>
    </row>
    <row r="26" spans="1:7" ht="12.75">
      <c r="A26" t="s">
        <v>371</v>
      </c>
      <c r="B26" s="43">
        <v>1057.2444</v>
      </c>
      <c r="D26" s="43">
        <v>7805.16</v>
      </c>
      <c r="G26" s="43"/>
    </row>
    <row r="27" spans="1:7" ht="12.75">
      <c r="A27" t="s">
        <v>340</v>
      </c>
      <c r="B27" s="43">
        <v>2838.24</v>
      </c>
      <c r="D27" s="43">
        <v>14191.2</v>
      </c>
      <c r="G27" s="43"/>
    </row>
    <row r="28" spans="1:7" ht="12.75">
      <c r="A28" t="s">
        <v>341</v>
      </c>
      <c r="B28" s="50">
        <v>6811.776000000001</v>
      </c>
      <c r="C28" s="23"/>
      <c r="D28" s="50">
        <v>8830.08</v>
      </c>
      <c r="G28" s="43"/>
    </row>
    <row r="29" spans="1:7" ht="12.75">
      <c r="A29" s="70" t="s">
        <v>368</v>
      </c>
      <c r="B29" s="49">
        <v>10707.260400000001</v>
      </c>
      <c r="C29" s="23"/>
      <c r="D29" s="49">
        <v>30826.44</v>
      </c>
      <c r="F29" s="43"/>
      <c r="G29" s="43"/>
    </row>
    <row r="30" spans="1:7" ht="12.75">
      <c r="A30" s="1"/>
      <c r="B30" s="43"/>
      <c r="F30" s="43"/>
      <c r="G30" s="43"/>
    </row>
    <row r="31" spans="1:2" ht="14.25">
      <c r="A31" s="51" t="s">
        <v>387</v>
      </c>
      <c r="B31" s="44"/>
    </row>
    <row r="32" spans="1:2" ht="12.75">
      <c r="A32" s="56"/>
      <c r="B32" s="44"/>
    </row>
    <row r="33" spans="1:4" ht="12.75">
      <c r="A33" t="s">
        <v>335</v>
      </c>
      <c r="B33" s="43">
        <v>91155.28803697244</v>
      </c>
      <c r="D33" s="43">
        <f>B33*0.25</f>
        <v>22788.82200924311</v>
      </c>
    </row>
    <row r="34" spans="1:4" ht="12.75">
      <c r="A34" s="71" t="s">
        <v>353</v>
      </c>
      <c r="B34" s="62">
        <v>1399.6896000000002</v>
      </c>
      <c r="D34" s="43">
        <v>2396</v>
      </c>
    </row>
    <row r="35" spans="1:4" ht="12.75">
      <c r="A35" s="39" t="s">
        <v>352</v>
      </c>
      <c r="B35" s="72">
        <v>489.54779999999994</v>
      </c>
      <c r="D35" s="50">
        <v>1045</v>
      </c>
    </row>
    <row r="36" spans="1:4" ht="12.75">
      <c r="A36" s="73" t="s">
        <v>368</v>
      </c>
      <c r="B36" s="43">
        <f>SUM(B33:B35)</f>
        <v>93044.52543697244</v>
      </c>
      <c r="D36" s="43">
        <f>SUM(D33:D35)</f>
        <v>26229.82200924311</v>
      </c>
    </row>
    <row r="37" spans="1:4" ht="12.75">
      <c r="A37" s="74"/>
      <c r="B37" s="50"/>
      <c r="C37" s="3"/>
      <c r="D37" s="50"/>
    </row>
    <row r="38" spans="1:4" ht="12.75">
      <c r="A38" s="23"/>
      <c r="B38" s="23"/>
      <c r="C38" s="23"/>
      <c r="D38" s="23"/>
    </row>
    <row r="39" spans="1:4" ht="12.75">
      <c r="A39" s="75" t="s">
        <v>388</v>
      </c>
      <c r="B39" s="58">
        <f>B36+B29+B22+B12</f>
        <v>190683.54060501826</v>
      </c>
      <c r="C39" s="76"/>
      <c r="D39" s="58">
        <f>D36+D29+D22+D12</f>
        <v>158819.49496385994</v>
      </c>
    </row>
    <row r="40" spans="1:6" s="1" customFormat="1" ht="12.75">
      <c r="A40" s="63"/>
      <c r="B40"/>
      <c r="C40"/>
      <c r="D40"/>
      <c r="F40" s="77"/>
    </row>
    <row r="41" spans="1:4" ht="12.75">
      <c r="A41" s="418" t="s">
        <v>389</v>
      </c>
      <c r="B41" s="418"/>
      <c r="C41" s="418"/>
      <c r="D41" s="418"/>
    </row>
    <row r="42" spans="1:4" ht="12.75" customHeight="1">
      <c r="A42" s="418"/>
      <c r="B42" s="418"/>
      <c r="C42" s="418"/>
      <c r="D42" s="418"/>
    </row>
    <row r="43" spans="1:4" ht="12.75">
      <c r="A43" s="418"/>
      <c r="B43" s="418"/>
      <c r="C43" s="418"/>
      <c r="D43" s="418"/>
    </row>
    <row r="44" spans="1:4" ht="17.25" customHeight="1">
      <c r="A44" s="64"/>
      <c r="B44" s="64"/>
      <c r="C44" s="64"/>
      <c r="D44" s="64"/>
    </row>
    <row r="45" spans="1:4" ht="12.75">
      <c r="A45" s="418" t="s">
        <v>421</v>
      </c>
      <c r="B45" s="418"/>
      <c r="C45" s="418"/>
      <c r="D45" s="418"/>
    </row>
    <row r="46" spans="1:4" ht="12.75">
      <c r="A46" s="418"/>
      <c r="B46" s="418"/>
      <c r="C46" s="418"/>
      <c r="D46" s="418"/>
    </row>
    <row r="47" spans="1:4" ht="12.75">
      <c r="A47" s="418"/>
      <c r="B47" s="418"/>
      <c r="C47" s="418"/>
      <c r="D47" s="418"/>
    </row>
    <row r="48" spans="1:4" ht="12.75">
      <c r="A48" s="418"/>
      <c r="B48" s="418"/>
      <c r="C48" s="418"/>
      <c r="D48" s="418"/>
    </row>
    <row r="49" spans="1:4" ht="12.75">
      <c r="A49" s="418"/>
      <c r="B49" s="418"/>
      <c r="C49" s="418"/>
      <c r="D49" s="418"/>
    </row>
    <row r="50" spans="1:4" ht="12.75">
      <c r="A50" s="418"/>
      <c r="B50" s="418"/>
      <c r="C50" s="418"/>
      <c r="D50" s="418"/>
    </row>
    <row r="51" spans="1:4" ht="12.75">
      <c r="A51" s="418"/>
      <c r="B51" s="418"/>
      <c r="C51" s="418"/>
      <c r="D51" s="418"/>
    </row>
    <row r="52" spans="1:4" ht="12.75">
      <c r="A52" s="418"/>
      <c r="B52" s="418"/>
      <c r="C52" s="418"/>
      <c r="D52" s="418"/>
    </row>
    <row r="53" ht="14.25" customHeight="1"/>
    <row r="54" spans="1:4" ht="39.75" customHeight="1">
      <c r="A54" s="398" t="s">
        <v>343</v>
      </c>
      <c r="B54" s="398"/>
      <c r="C54" s="398"/>
      <c r="D54" s="398"/>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420</v>
      </c>
    </row>
    <row r="2" ht="12.75">
      <c r="A2" s="1"/>
    </row>
    <row r="3" spans="1:9" ht="57.75" customHeight="1">
      <c r="A3" s="32" t="s">
        <v>332</v>
      </c>
      <c r="B3" s="33" t="s">
        <v>357</v>
      </c>
      <c r="C3" s="33" t="s">
        <v>358</v>
      </c>
      <c r="D3" s="33"/>
      <c r="E3" s="34" t="s">
        <v>359</v>
      </c>
      <c r="F3" s="34" t="s">
        <v>360</v>
      </c>
      <c r="G3" s="34" t="s">
        <v>361</v>
      </c>
      <c r="H3" s="34" t="s">
        <v>362</v>
      </c>
      <c r="I3" s="23"/>
    </row>
    <row r="4" spans="1:9" ht="12" customHeight="1">
      <c r="A4" s="35"/>
      <c r="B4" s="36"/>
      <c r="C4" s="36"/>
      <c r="D4" s="36"/>
      <c r="E4" s="37"/>
      <c r="F4" s="37"/>
      <c r="G4" s="37"/>
      <c r="H4" s="38"/>
      <c r="I4" s="23"/>
    </row>
    <row r="5" spans="1:9" ht="12.75">
      <c r="A5" s="39" t="s">
        <v>363</v>
      </c>
      <c r="B5" s="421" t="s">
        <v>364</v>
      </c>
      <c r="C5" s="421"/>
      <c r="D5" s="40"/>
      <c r="E5" s="421" t="s">
        <v>365</v>
      </c>
      <c r="F5" s="421"/>
      <c r="G5" s="41" t="s">
        <v>366</v>
      </c>
      <c r="H5" s="41" t="s">
        <v>333</v>
      </c>
      <c r="I5" s="23"/>
    </row>
    <row r="7" spans="1:10" ht="12.75">
      <c r="A7" t="s">
        <v>338</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339</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367</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340</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341</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342</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368</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369</v>
      </c>
      <c r="B17" s="422" t="s">
        <v>370</v>
      </c>
      <c r="C17" s="422"/>
      <c r="D17" s="54"/>
      <c r="E17" s="423" t="s">
        <v>365</v>
      </c>
      <c r="F17" s="423"/>
      <c r="G17" s="41" t="s">
        <v>366</v>
      </c>
      <c r="H17" s="41" t="s">
        <v>333</v>
      </c>
      <c r="I17" s="23"/>
    </row>
    <row r="18" spans="1:9" ht="12.75">
      <c r="A18" s="56"/>
      <c r="B18" s="54"/>
      <c r="C18" s="54"/>
      <c r="D18" s="54"/>
      <c r="E18" s="55"/>
      <c r="F18" s="55"/>
      <c r="G18" s="55"/>
      <c r="H18" s="23"/>
      <c r="I18" s="23"/>
    </row>
    <row r="19" spans="1:9" ht="12.75">
      <c r="A19" t="s">
        <v>371</v>
      </c>
      <c r="B19" s="43">
        <v>149</v>
      </c>
      <c r="C19" s="43">
        <v>1100</v>
      </c>
      <c r="D19" s="43"/>
      <c r="E19" s="43">
        <f>(B19*0.225*365*24/1000)*3.6</f>
        <v>1057.2444</v>
      </c>
      <c r="F19" s="43">
        <f>(C19*0.225*365*24/1000)*3.6</f>
        <v>7805.16</v>
      </c>
      <c r="G19" s="43">
        <f>(F19/E19)</f>
        <v>7.382550335570469</v>
      </c>
      <c r="H19" s="44">
        <f>(F19/F23)*100</f>
        <v>25.31969309462915</v>
      </c>
      <c r="I19" s="44"/>
    </row>
    <row r="20" spans="1:9" ht="12.75">
      <c r="A20" t="s">
        <v>340</v>
      </c>
      <c r="B20" s="43">
        <v>100</v>
      </c>
      <c r="C20" s="43">
        <v>500</v>
      </c>
      <c r="D20" s="43"/>
      <c r="E20" s="43">
        <f>(B20*0.9*365*24/1000)*3.6</f>
        <v>2838.24</v>
      </c>
      <c r="F20" s="43">
        <f>(C20*0.9*365*24/1000)*3.6</f>
        <v>14191.2</v>
      </c>
      <c r="G20" s="43">
        <f>(F20/E20)</f>
        <v>5.000000000000001</v>
      </c>
      <c r="H20" s="44">
        <f>(F20/F23)*100</f>
        <v>46.03580562659847</v>
      </c>
      <c r="I20" s="44"/>
    </row>
    <row r="21" spans="1:9" ht="12.75">
      <c r="A21" t="s">
        <v>341</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368</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404" t="s">
        <v>423</v>
      </c>
      <c r="B25" s="404"/>
      <c r="C25" s="404"/>
      <c r="D25" s="404"/>
      <c r="E25" s="404"/>
      <c r="F25" s="404"/>
      <c r="G25" s="404"/>
      <c r="H25" s="404"/>
    </row>
    <row r="26" spans="1:8" ht="40.5" customHeight="1">
      <c r="A26" s="420" t="s">
        <v>0</v>
      </c>
      <c r="B26" s="404"/>
      <c r="C26" s="404"/>
      <c r="D26" s="404"/>
      <c r="E26" s="404"/>
      <c r="F26" s="404"/>
      <c r="G26" s="404"/>
      <c r="H26" s="404"/>
    </row>
    <row r="27" spans="1:7" ht="12.75" customHeight="1">
      <c r="A27" s="100"/>
      <c r="B27" s="100"/>
      <c r="C27" s="100"/>
      <c r="D27" s="100"/>
      <c r="E27" s="100"/>
      <c r="F27" s="100"/>
      <c r="G27" s="59"/>
    </row>
    <row r="28" spans="1:10" ht="42" customHeight="1">
      <c r="A28" s="402" t="s">
        <v>343</v>
      </c>
      <c r="B28" s="402"/>
      <c r="C28" s="402"/>
      <c r="D28" s="402"/>
      <c r="E28" s="402"/>
      <c r="F28" s="402"/>
      <c r="G28" s="402"/>
      <c r="H28" s="402"/>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354</v>
      </c>
      <c r="B1" s="14"/>
      <c r="C1" s="15"/>
      <c r="D1" s="15"/>
    </row>
    <row r="2" spans="1:4" ht="12.75">
      <c r="A2" s="15"/>
      <c r="B2" s="15"/>
      <c r="C2" s="15"/>
      <c r="D2" s="15"/>
    </row>
    <row r="3" spans="1:4" ht="12.75">
      <c r="A3" s="16" t="s">
        <v>344</v>
      </c>
      <c r="B3" s="17" t="s">
        <v>345</v>
      </c>
      <c r="C3" s="18" t="s">
        <v>346</v>
      </c>
      <c r="D3" s="15"/>
    </row>
    <row r="4" spans="1:4" ht="12.75">
      <c r="A4" s="19"/>
      <c r="B4" s="19" t="s">
        <v>333</v>
      </c>
      <c r="C4" s="20" t="s">
        <v>333</v>
      </c>
      <c r="D4" s="15"/>
    </row>
    <row r="5" spans="1:4" ht="12.75">
      <c r="A5" s="15"/>
      <c r="B5" s="19"/>
      <c r="C5" s="20"/>
      <c r="D5" s="15"/>
    </row>
    <row r="6" spans="1:4" ht="12.75">
      <c r="A6" s="15" t="s">
        <v>347</v>
      </c>
      <c r="B6" s="28">
        <v>27.906288750103833</v>
      </c>
      <c r="C6" s="29">
        <v>31.806465668513017</v>
      </c>
      <c r="D6" s="15"/>
    </row>
    <row r="7" spans="1:4" ht="12.75">
      <c r="A7" s="21" t="s">
        <v>339</v>
      </c>
      <c r="B7" s="29">
        <v>35.243940596923196</v>
      </c>
      <c r="C7" s="29">
        <v>36.10875317542748</v>
      </c>
      <c r="D7" s="22"/>
    </row>
    <row r="8" spans="1:4" ht="12.75">
      <c r="A8" s="21" t="s">
        <v>348</v>
      </c>
      <c r="B8" s="29">
        <v>3.0112915983985467</v>
      </c>
      <c r="C8" s="29">
        <v>2.998587190874624</v>
      </c>
      <c r="D8" s="22"/>
    </row>
    <row r="9" spans="1:4" ht="12.75">
      <c r="A9" s="21" t="s">
        <v>349</v>
      </c>
      <c r="B9" s="28">
        <v>19.070552915663942</v>
      </c>
      <c r="C9" s="28">
        <v>16.528278429172595</v>
      </c>
      <c r="D9" s="22"/>
    </row>
    <row r="10" spans="1:4" ht="12.75">
      <c r="A10" s="21" t="s">
        <v>350</v>
      </c>
      <c r="B10" s="29">
        <v>2.2728373010576144</v>
      </c>
      <c r="C10" s="29">
        <v>2.3600057612778613</v>
      </c>
      <c r="D10" s="22"/>
    </row>
    <row r="11" spans="1:4" ht="12.75">
      <c r="A11" s="21" t="s">
        <v>335</v>
      </c>
      <c r="B11" s="29">
        <v>1.0697683146649954</v>
      </c>
      <c r="C11" s="29">
        <v>1.06550405902619</v>
      </c>
      <c r="D11" s="22"/>
    </row>
    <row r="12" spans="1:4" ht="12.75">
      <c r="A12" s="21" t="s">
        <v>336</v>
      </c>
      <c r="B12" s="29">
        <v>2.4067440394847948</v>
      </c>
      <c r="C12" s="29">
        <v>2.2307731447168466</v>
      </c>
      <c r="D12" s="22"/>
    </row>
    <row r="13" spans="1:4" ht="12.75">
      <c r="A13" s="21" t="s">
        <v>351</v>
      </c>
      <c r="B13" s="30">
        <v>0.6913500067555975</v>
      </c>
      <c r="C13" s="29">
        <v>0.48869914940665726</v>
      </c>
      <c r="D13" s="22"/>
    </row>
    <row r="14" spans="1:4" ht="12.75">
      <c r="A14" s="21" t="s">
        <v>334</v>
      </c>
      <c r="B14" s="29">
        <v>3.868640416671327</v>
      </c>
      <c r="C14" s="29">
        <v>3.8291133780875786</v>
      </c>
      <c r="D14" s="22"/>
    </row>
    <row r="15" spans="1:4" ht="12.75">
      <c r="A15" s="21" t="s">
        <v>352</v>
      </c>
      <c r="B15" s="30">
        <v>38.59615100315453</v>
      </c>
      <c r="C15" s="29">
        <v>39.99524460052501</v>
      </c>
      <c r="D15" s="22"/>
    </row>
    <row r="16" spans="1:4" ht="12.75">
      <c r="A16" s="3" t="s">
        <v>353</v>
      </c>
      <c r="B16" s="31">
        <v>15.069421775628538</v>
      </c>
      <c r="C16" s="31">
        <v>17.463084290461552</v>
      </c>
      <c r="D16" s="22"/>
    </row>
    <row r="17" spans="1:4" ht="12.75">
      <c r="A17" s="23"/>
      <c r="B17" s="24"/>
      <c r="C17" s="24"/>
      <c r="D17" s="22"/>
    </row>
    <row r="18" spans="1:4" ht="12.75">
      <c r="A18" s="63" t="s">
        <v>422</v>
      </c>
      <c r="B18" s="24"/>
      <c r="C18" s="24"/>
      <c r="D18" s="22"/>
    </row>
    <row r="19" spans="1:4" ht="12.75">
      <c r="A19" s="63"/>
      <c r="B19" s="24"/>
      <c r="C19" s="24"/>
      <c r="D19" s="22"/>
    </row>
    <row r="20" spans="1:5" ht="129" customHeight="1">
      <c r="A20" s="424" t="s">
        <v>355</v>
      </c>
      <c r="B20" s="425"/>
      <c r="C20" s="425"/>
      <c r="D20" s="425"/>
      <c r="E20" s="425"/>
    </row>
    <row r="21" spans="1:5" ht="77.25" customHeight="1">
      <c r="A21" s="424" t="s">
        <v>356</v>
      </c>
      <c r="B21" s="425"/>
      <c r="C21" s="425"/>
      <c r="D21" s="425"/>
      <c r="E21" s="425"/>
    </row>
    <row r="22" spans="1:5" ht="12.75">
      <c r="A22" s="25"/>
      <c r="B22" s="25"/>
      <c r="C22" s="25"/>
      <c r="D22" s="25"/>
      <c r="E22" s="25"/>
    </row>
    <row r="23" spans="1:8" ht="42" customHeight="1">
      <c r="A23" s="402" t="s">
        <v>343</v>
      </c>
      <c r="B23" s="402"/>
      <c r="C23" s="402"/>
      <c r="D23" s="402"/>
      <c r="E23" s="402"/>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53" t="s">
        <v>85</v>
      </c>
      <c r="B1" s="153"/>
      <c r="C1" s="98"/>
      <c r="D1" s="169"/>
      <c r="E1" s="98"/>
      <c r="F1" s="98"/>
      <c r="G1" s="98"/>
    </row>
    <row r="2" spans="1:7" ht="12.75">
      <c r="A2" s="170"/>
      <c r="B2" s="171"/>
      <c r="C2" s="170"/>
      <c r="D2" s="172"/>
      <c r="E2" s="170"/>
      <c r="F2" s="170"/>
      <c r="G2" s="170"/>
    </row>
    <row r="3" spans="1:7" ht="38.25">
      <c r="A3" s="173" t="s">
        <v>89</v>
      </c>
      <c r="B3" s="33" t="s">
        <v>90</v>
      </c>
      <c r="C3" s="174" t="s">
        <v>91</v>
      </c>
      <c r="D3" s="175"/>
      <c r="E3" s="176"/>
      <c r="F3" s="176"/>
      <c r="G3" s="176"/>
    </row>
    <row r="4" spans="1:7" ht="12.75">
      <c r="A4" s="170"/>
      <c r="B4" s="426" t="s">
        <v>92</v>
      </c>
      <c r="C4" s="426"/>
      <c r="D4" s="177"/>
      <c r="E4" s="170"/>
      <c r="F4" s="170"/>
      <c r="G4" s="170"/>
    </row>
    <row r="5" spans="1:7" ht="12.75">
      <c r="A5" s="98"/>
      <c r="B5" s="98"/>
      <c r="C5" s="98"/>
      <c r="D5" s="179"/>
      <c r="E5" s="98"/>
      <c r="F5" s="98"/>
      <c r="G5" s="98"/>
    </row>
    <row r="6" spans="1:7" ht="12.75">
      <c r="A6" s="180">
        <v>1980</v>
      </c>
      <c r="B6" s="181">
        <v>10</v>
      </c>
      <c r="C6" s="98"/>
      <c r="D6" s="179"/>
      <c r="E6" s="98"/>
      <c r="F6" s="181"/>
      <c r="G6" s="98"/>
    </row>
    <row r="7" spans="1:7" ht="12.75">
      <c r="A7" s="180">
        <v>1981</v>
      </c>
      <c r="B7" s="181">
        <v>25</v>
      </c>
      <c r="C7" s="182">
        <f aca="true" t="shared" si="0" ref="C7:C35">B7-B6</f>
        <v>15</v>
      </c>
      <c r="D7" s="24"/>
      <c r="E7" s="98"/>
      <c r="F7" s="181"/>
      <c r="G7" s="98"/>
    </row>
    <row r="8" spans="1:7" ht="12.75">
      <c r="A8" s="180">
        <v>1982</v>
      </c>
      <c r="B8" s="181">
        <v>90</v>
      </c>
      <c r="C8" s="182">
        <f t="shared" si="0"/>
        <v>65</v>
      </c>
      <c r="D8" s="24"/>
      <c r="E8" s="98"/>
      <c r="F8" s="181"/>
      <c r="G8" s="98"/>
    </row>
    <row r="9" spans="1:7" ht="12.75">
      <c r="A9" s="180">
        <v>1983</v>
      </c>
      <c r="B9" s="181">
        <v>210</v>
      </c>
      <c r="C9" s="182">
        <f t="shared" si="0"/>
        <v>120</v>
      </c>
      <c r="D9" s="24"/>
      <c r="E9" s="183"/>
      <c r="F9" s="181"/>
      <c r="G9" s="98"/>
    </row>
    <row r="10" spans="1:7" ht="12.75">
      <c r="A10" s="180">
        <v>1984</v>
      </c>
      <c r="B10" s="181">
        <v>600</v>
      </c>
      <c r="C10" s="182">
        <f t="shared" si="0"/>
        <v>390</v>
      </c>
      <c r="D10" s="24"/>
      <c r="E10" s="183"/>
      <c r="F10" s="181"/>
      <c r="G10" s="98"/>
    </row>
    <row r="11" spans="1:7" ht="12.75">
      <c r="A11" s="180">
        <v>1985</v>
      </c>
      <c r="B11" s="184">
        <v>1020</v>
      </c>
      <c r="C11" s="182">
        <f t="shared" si="0"/>
        <v>420</v>
      </c>
      <c r="D11" s="24"/>
      <c r="E11" s="183"/>
      <c r="F11" s="184"/>
      <c r="G11" s="98"/>
    </row>
    <row r="12" spans="1:7" ht="12.75">
      <c r="A12" s="180">
        <v>1986</v>
      </c>
      <c r="B12" s="184">
        <v>1270</v>
      </c>
      <c r="C12" s="182">
        <f t="shared" si="0"/>
        <v>250</v>
      </c>
      <c r="D12" s="24"/>
      <c r="E12" s="183"/>
      <c r="F12" s="184"/>
      <c r="G12" s="98"/>
    </row>
    <row r="13" spans="1:7" ht="12.75">
      <c r="A13" s="180">
        <v>1987</v>
      </c>
      <c r="B13" s="184">
        <v>1450</v>
      </c>
      <c r="C13" s="182">
        <f t="shared" si="0"/>
        <v>180</v>
      </c>
      <c r="D13" s="24"/>
      <c r="E13" s="183"/>
      <c r="F13" s="184"/>
      <c r="G13" s="98"/>
    </row>
    <row r="14" spans="1:7" ht="12.75">
      <c r="A14" s="180">
        <v>1988</v>
      </c>
      <c r="B14" s="184">
        <v>1580</v>
      </c>
      <c r="C14" s="182">
        <f t="shared" si="0"/>
        <v>130</v>
      </c>
      <c r="D14" s="24"/>
      <c r="E14" s="183"/>
      <c r="F14" s="184"/>
      <c r="G14" s="98"/>
    </row>
    <row r="15" spans="1:7" ht="12.75">
      <c r="A15" s="180">
        <v>1989</v>
      </c>
      <c r="B15" s="184">
        <v>1730</v>
      </c>
      <c r="C15" s="182">
        <f t="shared" si="0"/>
        <v>150</v>
      </c>
      <c r="D15" s="24"/>
      <c r="E15" s="183"/>
      <c r="F15" s="184"/>
      <c r="G15" s="98"/>
    </row>
    <row r="16" spans="1:7" ht="12.75">
      <c r="A16" s="180">
        <v>1990</v>
      </c>
      <c r="B16" s="184">
        <v>1930</v>
      </c>
      <c r="C16" s="182">
        <f t="shared" si="0"/>
        <v>200</v>
      </c>
      <c r="D16" s="24"/>
      <c r="E16" s="183"/>
      <c r="F16" s="184"/>
      <c r="G16" s="98"/>
    </row>
    <row r="17" spans="1:7" ht="12.75">
      <c r="A17" s="180">
        <v>1991</v>
      </c>
      <c r="B17" s="184">
        <v>2170</v>
      </c>
      <c r="C17" s="182">
        <f t="shared" si="0"/>
        <v>240</v>
      </c>
      <c r="D17" s="24"/>
      <c r="E17" s="183"/>
      <c r="F17" s="184"/>
      <c r="G17" s="98"/>
    </row>
    <row r="18" spans="1:7" ht="12.75">
      <c r="A18" s="180">
        <v>1992</v>
      </c>
      <c r="B18" s="184">
        <v>2510</v>
      </c>
      <c r="C18" s="182">
        <f t="shared" si="0"/>
        <v>340</v>
      </c>
      <c r="D18" s="24"/>
      <c r="E18" s="183"/>
      <c r="F18" s="184"/>
      <c r="G18" s="98"/>
    </row>
    <row r="19" spans="1:7" ht="12.75">
      <c r="A19" s="180">
        <v>1993</v>
      </c>
      <c r="B19" s="184">
        <v>2990</v>
      </c>
      <c r="C19" s="182">
        <f t="shared" si="0"/>
        <v>480</v>
      </c>
      <c r="D19" s="24"/>
      <c r="E19" s="183"/>
      <c r="F19" s="184"/>
      <c r="G19" s="98"/>
    </row>
    <row r="20" spans="1:7" ht="12.75">
      <c r="A20" s="180">
        <v>1994</v>
      </c>
      <c r="B20" s="184">
        <v>3490</v>
      </c>
      <c r="C20" s="182">
        <f t="shared" si="0"/>
        <v>500</v>
      </c>
      <c r="D20" s="24"/>
      <c r="E20" s="183"/>
      <c r="F20" s="184"/>
      <c r="G20" s="98"/>
    </row>
    <row r="21" spans="1:7" ht="12.75">
      <c r="A21" s="180">
        <v>1995</v>
      </c>
      <c r="B21" s="184">
        <v>4780</v>
      </c>
      <c r="C21" s="182">
        <f t="shared" si="0"/>
        <v>1290</v>
      </c>
      <c r="D21" s="24"/>
      <c r="E21" s="183"/>
      <c r="F21" s="184"/>
      <c r="G21" s="98"/>
    </row>
    <row r="22" spans="1:7" ht="12.75">
      <c r="A22" s="180">
        <v>1996</v>
      </c>
      <c r="B22" s="184">
        <v>6100</v>
      </c>
      <c r="C22" s="182">
        <f t="shared" si="0"/>
        <v>1320</v>
      </c>
      <c r="D22" s="24"/>
      <c r="E22" s="183"/>
      <c r="F22" s="184"/>
      <c r="G22" s="98"/>
    </row>
    <row r="23" spans="1:7" ht="12.75">
      <c r="A23" s="180">
        <v>1997</v>
      </c>
      <c r="B23" s="184">
        <v>7600</v>
      </c>
      <c r="C23" s="182">
        <f t="shared" si="0"/>
        <v>1500</v>
      </c>
      <c r="D23" s="24"/>
      <c r="E23" s="183"/>
      <c r="F23" s="184"/>
      <c r="G23" s="98"/>
    </row>
    <row r="24" spans="1:7" ht="12.75">
      <c r="A24" s="180">
        <v>1998</v>
      </c>
      <c r="B24" s="184">
        <v>10200</v>
      </c>
      <c r="C24" s="182">
        <f t="shared" si="0"/>
        <v>2600</v>
      </c>
      <c r="D24" s="24"/>
      <c r="E24" s="183"/>
      <c r="F24" s="184"/>
      <c r="G24" s="98"/>
    </row>
    <row r="25" spans="1:7" ht="12.75">
      <c r="A25" s="180">
        <v>1999</v>
      </c>
      <c r="B25" s="183">
        <v>13600</v>
      </c>
      <c r="C25" s="182">
        <f t="shared" si="0"/>
        <v>3400</v>
      </c>
      <c r="D25" s="24"/>
      <c r="E25" s="183"/>
      <c r="F25" s="183"/>
      <c r="G25" s="98"/>
    </row>
    <row r="26" spans="1:7" ht="12.75">
      <c r="A26" s="180">
        <v>2000</v>
      </c>
      <c r="B26" s="183">
        <v>17400</v>
      </c>
      <c r="C26" s="182">
        <f t="shared" si="0"/>
        <v>3800</v>
      </c>
      <c r="D26" s="24"/>
      <c r="E26" s="183"/>
      <c r="F26" s="183"/>
      <c r="G26" s="98"/>
    </row>
    <row r="27" spans="1:7" ht="12.75">
      <c r="A27" s="180">
        <v>2001</v>
      </c>
      <c r="B27" s="183">
        <v>23900</v>
      </c>
      <c r="C27" s="182">
        <f t="shared" si="0"/>
        <v>6500</v>
      </c>
      <c r="D27" s="24"/>
      <c r="E27" s="183"/>
      <c r="F27" s="183"/>
      <c r="G27" s="98"/>
    </row>
    <row r="28" spans="1:7" ht="12.75">
      <c r="A28" s="180">
        <v>2002</v>
      </c>
      <c r="B28" s="183">
        <v>31100</v>
      </c>
      <c r="C28" s="182">
        <f t="shared" si="0"/>
        <v>7200</v>
      </c>
      <c r="D28" s="24"/>
      <c r="E28" s="183"/>
      <c r="F28" s="183"/>
      <c r="G28" s="98"/>
    </row>
    <row r="29" spans="1:7" ht="12.75">
      <c r="A29" s="180">
        <v>2003</v>
      </c>
      <c r="B29" s="183">
        <v>39431</v>
      </c>
      <c r="C29" s="182">
        <f t="shared" si="0"/>
        <v>8331</v>
      </c>
      <c r="D29" s="24"/>
      <c r="E29" s="183"/>
      <c r="F29" s="183"/>
      <c r="G29" s="98"/>
    </row>
    <row r="30" spans="1:7" ht="12.75">
      <c r="A30" s="180">
        <v>2004</v>
      </c>
      <c r="B30" s="183">
        <v>47620</v>
      </c>
      <c r="C30" s="182">
        <f t="shared" si="0"/>
        <v>8189</v>
      </c>
      <c r="D30" s="24"/>
      <c r="E30" s="183"/>
      <c r="F30" s="183"/>
      <c r="G30" s="98"/>
    </row>
    <row r="31" spans="1:7" ht="12.75">
      <c r="A31" s="180">
        <v>2005</v>
      </c>
      <c r="B31" s="183">
        <v>59091</v>
      </c>
      <c r="C31" s="182">
        <f t="shared" si="0"/>
        <v>11471</v>
      </c>
      <c r="D31" s="24"/>
      <c r="E31" s="183"/>
      <c r="F31" s="183"/>
      <c r="G31" s="98"/>
    </row>
    <row r="32" spans="1:7" ht="12.75">
      <c r="A32" s="180">
        <v>2006</v>
      </c>
      <c r="B32" s="183">
        <v>74052</v>
      </c>
      <c r="C32" s="182">
        <f t="shared" si="0"/>
        <v>14961</v>
      </c>
      <c r="D32" s="24"/>
      <c r="E32" s="183"/>
      <c r="F32" s="185"/>
      <c r="G32" s="98"/>
    </row>
    <row r="33" spans="1:7" ht="12.75">
      <c r="A33" s="186">
        <v>2007</v>
      </c>
      <c r="B33" s="187">
        <v>93835</v>
      </c>
      <c r="C33" s="188">
        <f t="shared" si="0"/>
        <v>19783</v>
      </c>
      <c r="D33" s="24"/>
      <c r="E33" s="183"/>
      <c r="F33" s="185"/>
      <c r="G33" s="98"/>
    </row>
    <row r="34" spans="1:7" ht="12.75">
      <c r="A34" s="186">
        <v>2008</v>
      </c>
      <c r="B34" s="187">
        <v>120297</v>
      </c>
      <c r="C34" s="188">
        <f t="shared" si="0"/>
        <v>26462</v>
      </c>
      <c r="D34" s="24"/>
      <c r="E34" s="183"/>
      <c r="F34" s="185"/>
      <c r="G34" s="98"/>
    </row>
    <row r="35" spans="1:7" ht="12.75">
      <c r="A35" s="189">
        <v>2009</v>
      </c>
      <c r="B35" s="190">
        <v>158505</v>
      </c>
      <c r="C35" s="191">
        <f t="shared" si="0"/>
        <v>38208</v>
      </c>
      <c r="D35" s="24"/>
      <c r="E35" s="183"/>
      <c r="F35" s="185"/>
      <c r="G35" s="98"/>
    </row>
    <row r="36" spans="1:7" ht="12.75">
      <c r="A36" s="180"/>
      <c r="B36" s="183"/>
      <c r="C36" s="182"/>
      <c r="D36" s="192"/>
      <c r="E36" s="183"/>
      <c r="F36" s="183"/>
      <c r="G36" s="98"/>
    </row>
    <row r="37" spans="1:7" ht="12.75">
      <c r="A37" s="180" t="s">
        <v>93</v>
      </c>
      <c r="B37" s="183"/>
      <c r="C37" s="182"/>
      <c r="D37" s="192"/>
      <c r="E37" s="183"/>
      <c r="F37" s="183"/>
      <c r="G37" s="98"/>
    </row>
    <row r="38" spans="1:7" ht="12.75">
      <c r="A38" s="180"/>
      <c r="B38" s="183"/>
      <c r="C38" s="98"/>
      <c r="D38" s="169"/>
      <c r="E38" s="98"/>
      <c r="F38" s="98"/>
      <c r="G38" s="98"/>
    </row>
    <row r="39" spans="1:7" ht="12.75" customHeight="1">
      <c r="A39" s="402" t="s">
        <v>109</v>
      </c>
      <c r="B39" s="402"/>
      <c r="C39" s="402"/>
      <c r="D39" s="402"/>
      <c r="E39" s="402"/>
      <c r="F39" s="402"/>
      <c r="G39" s="402"/>
    </row>
    <row r="40" spans="1:7" ht="12.75">
      <c r="A40" s="402"/>
      <c r="B40" s="402"/>
      <c r="C40" s="402"/>
      <c r="D40" s="402"/>
      <c r="E40" s="402"/>
      <c r="F40" s="402"/>
      <c r="G40" s="402"/>
    </row>
    <row r="41" spans="1:7" ht="12.75">
      <c r="A41" s="402"/>
      <c r="B41" s="402"/>
      <c r="C41" s="402"/>
      <c r="D41" s="402"/>
      <c r="E41" s="402"/>
      <c r="F41" s="402"/>
      <c r="G41" s="402"/>
    </row>
    <row r="42" spans="1:7" ht="12.75">
      <c r="A42" s="402"/>
      <c r="B42" s="402"/>
      <c r="C42" s="402"/>
      <c r="D42" s="402"/>
      <c r="E42" s="402"/>
      <c r="F42" s="402"/>
      <c r="G42" s="402"/>
    </row>
    <row r="43" spans="1:7" ht="12.75">
      <c r="A43" s="98"/>
      <c r="B43" s="98"/>
      <c r="C43" s="98"/>
      <c r="D43" s="98"/>
      <c r="E43" s="98"/>
      <c r="F43" s="98"/>
      <c r="G43" s="98"/>
    </row>
    <row r="44" spans="1:7" ht="52.5" customHeight="1">
      <c r="A44" s="402" t="s">
        <v>343</v>
      </c>
      <c r="B44" s="402"/>
      <c r="C44" s="402"/>
      <c r="D44" s="402"/>
      <c r="E44" s="402"/>
      <c r="F44" s="402"/>
      <c r="G44" s="402"/>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69" customWidth="1"/>
    <col min="2" max="11" width="9.00390625" style="183" customWidth="1"/>
    <col min="12" max="14" width="9.140625" style="43" customWidth="1"/>
    <col min="15" max="16384" width="9.140625" style="183" customWidth="1"/>
  </cols>
  <sheetData>
    <row r="1" spans="1:9" ht="12.75">
      <c r="A1" s="193" t="s">
        <v>87</v>
      </c>
      <c r="B1" s="194"/>
      <c r="F1" s="194"/>
      <c r="G1" s="194"/>
      <c r="H1" s="194"/>
      <c r="I1" s="194"/>
    </row>
    <row r="2" s="195" customFormat="1" ht="12.75">
      <c r="A2" s="172"/>
    </row>
    <row r="3" spans="1:18" s="199" customFormat="1" ht="12.75">
      <c r="A3" s="196" t="s">
        <v>89</v>
      </c>
      <c r="B3" s="174" t="s">
        <v>94</v>
      </c>
      <c r="C3" s="197" t="s">
        <v>95</v>
      </c>
      <c r="D3" s="174" t="s">
        <v>96</v>
      </c>
      <c r="E3" s="174" t="s">
        <v>97</v>
      </c>
      <c r="F3" s="174" t="s">
        <v>98</v>
      </c>
      <c r="G3" s="174" t="s">
        <v>99</v>
      </c>
      <c r="H3" s="174" t="s">
        <v>100</v>
      </c>
      <c r="I3" s="174" t="s">
        <v>101</v>
      </c>
      <c r="J3" s="174" t="s">
        <v>102</v>
      </c>
      <c r="K3" s="174" t="s">
        <v>103</v>
      </c>
      <c r="L3" s="174" t="s">
        <v>104</v>
      </c>
      <c r="M3" s="198"/>
      <c r="Q3" s="200"/>
      <c r="R3" s="198"/>
    </row>
    <row r="4" spans="1:18" s="195" customFormat="1" ht="12.75">
      <c r="A4" s="172"/>
      <c r="B4" s="427" t="s">
        <v>105</v>
      </c>
      <c r="C4" s="427"/>
      <c r="D4" s="427"/>
      <c r="E4" s="427"/>
      <c r="F4" s="427"/>
      <c r="G4" s="427"/>
      <c r="H4" s="427"/>
      <c r="I4" s="427"/>
      <c r="J4" s="427"/>
      <c r="K4" s="427"/>
      <c r="L4" s="427"/>
      <c r="M4" s="201"/>
      <c r="Q4" s="201"/>
      <c r="R4" s="201"/>
    </row>
    <row r="5" spans="1:18" s="195" customFormat="1" ht="12.75">
      <c r="A5" s="172"/>
      <c r="B5" s="202"/>
      <c r="C5" s="202"/>
      <c r="D5" s="202"/>
      <c r="E5" s="202"/>
      <c r="F5" s="202"/>
      <c r="G5" s="202"/>
      <c r="H5" s="202"/>
      <c r="I5" s="202"/>
      <c r="J5" s="202"/>
      <c r="K5" s="202"/>
      <c r="L5" s="202"/>
      <c r="M5" s="203"/>
      <c r="Q5" s="202"/>
      <c r="R5" s="202"/>
    </row>
    <row r="6" spans="1:18" ht="12.75">
      <c r="A6" s="204">
        <v>1980</v>
      </c>
      <c r="B6" s="205">
        <v>8</v>
      </c>
      <c r="C6" s="206" t="s">
        <v>106</v>
      </c>
      <c r="D6" s="205">
        <v>0</v>
      </c>
      <c r="E6" s="205">
        <v>0</v>
      </c>
      <c r="F6" s="205">
        <v>0</v>
      </c>
      <c r="G6" s="205">
        <v>0</v>
      </c>
      <c r="H6" s="205">
        <v>0</v>
      </c>
      <c r="I6" s="205">
        <v>0</v>
      </c>
      <c r="J6" s="207" t="s">
        <v>106</v>
      </c>
      <c r="K6" s="205">
        <v>5</v>
      </c>
      <c r="L6" s="205">
        <v>10</v>
      </c>
      <c r="M6" s="183"/>
      <c r="P6" s="43"/>
      <c r="Q6" s="205"/>
      <c r="R6" s="206"/>
    </row>
    <row r="7" spans="1:18" ht="12.75">
      <c r="A7" s="204">
        <v>1981</v>
      </c>
      <c r="B7" s="205">
        <v>18</v>
      </c>
      <c r="C7" s="206" t="s">
        <v>106</v>
      </c>
      <c r="D7" s="205">
        <v>0</v>
      </c>
      <c r="E7" s="205">
        <v>0</v>
      </c>
      <c r="F7" s="205">
        <v>0</v>
      </c>
      <c r="G7" s="205">
        <v>0</v>
      </c>
      <c r="H7" s="205">
        <v>0</v>
      </c>
      <c r="I7" s="205">
        <v>0</v>
      </c>
      <c r="J7" s="207" t="s">
        <v>106</v>
      </c>
      <c r="K7" s="205">
        <v>7</v>
      </c>
      <c r="L7" s="205">
        <v>25</v>
      </c>
      <c r="M7" s="183"/>
      <c r="P7" s="43"/>
      <c r="Q7" s="205"/>
      <c r="R7" s="206"/>
    </row>
    <row r="8" spans="1:18" ht="12.75">
      <c r="A8" s="204">
        <v>1982</v>
      </c>
      <c r="B8" s="205">
        <v>84</v>
      </c>
      <c r="C8" s="206" t="s">
        <v>106</v>
      </c>
      <c r="D8" s="205">
        <v>0</v>
      </c>
      <c r="E8" s="205">
        <v>0</v>
      </c>
      <c r="F8" s="205">
        <v>0</v>
      </c>
      <c r="G8" s="205">
        <v>0</v>
      </c>
      <c r="H8" s="205">
        <v>0</v>
      </c>
      <c r="I8" s="205">
        <v>0</v>
      </c>
      <c r="J8" s="207" t="s">
        <v>106</v>
      </c>
      <c r="K8" s="205">
        <v>12</v>
      </c>
      <c r="L8" s="205">
        <v>90</v>
      </c>
      <c r="M8" s="183"/>
      <c r="P8" s="43"/>
      <c r="Q8" s="205"/>
      <c r="R8" s="206"/>
    </row>
    <row r="9" spans="1:18" ht="12.75">
      <c r="A9" s="204">
        <v>1983</v>
      </c>
      <c r="B9" s="205">
        <v>254</v>
      </c>
      <c r="C9" s="206" t="s">
        <v>106</v>
      </c>
      <c r="D9" s="205">
        <v>0</v>
      </c>
      <c r="E9" s="205">
        <v>0</v>
      </c>
      <c r="F9" s="205">
        <v>0</v>
      </c>
      <c r="G9" s="205">
        <v>0</v>
      </c>
      <c r="H9" s="205">
        <v>0</v>
      </c>
      <c r="I9" s="205">
        <v>0</v>
      </c>
      <c r="J9" s="207" t="s">
        <v>106</v>
      </c>
      <c r="K9" s="205">
        <v>20</v>
      </c>
      <c r="L9" s="205">
        <v>210</v>
      </c>
      <c r="M9" s="183"/>
      <c r="P9" s="43"/>
      <c r="Q9" s="205"/>
      <c r="R9" s="206"/>
    </row>
    <row r="10" spans="1:18" ht="12.75">
      <c r="A10" s="204">
        <v>1984</v>
      </c>
      <c r="B10" s="205">
        <v>653</v>
      </c>
      <c r="C10" s="206" t="s">
        <v>106</v>
      </c>
      <c r="D10" s="205">
        <v>0</v>
      </c>
      <c r="E10" s="205">
        <v>0</v>
      </c>
      <c r="F10" s="205">
        <v>0</v>
      </c>
      <c r="G10" s="205">
        <v>0</v>
      </c>
      <c r="H10" s="205">
        <v>0</v>
      </c>
      <c r="I10" s="205">
        <v>0</v>
      </c>
      <c r="J10" s="207" t="s">
        <v>106</v>
      </c>
      <c r="K10" s="205">
        <v>27</v>
      </c>
      <c r="L10" s="205">
        <v>600</v>
      </c>
      <c r="M10" s="183"/>
      <c r="P10" s="43"/>
      <c r="Q10" s="205"/>
      <c r="R10" s="206"/>
    </row>
    <row r="11" spans="1:18" ht="12.75">
      <c r="A11" s="204">
        <v>1985</v>
      </c>
      <c r="B11" s="205">
        <v>945</v>
      </c>
      <c r="C11" s="206" t="s">
        <v>106</v>
      </c>
      <c r="D11" s="205">
        <v>0</v>
      </c>
      <c r="E11" s="205">
        <v>0</v>
      </c>
      <c r="F11" s="205">
        <v>0</v>
      </c>
      <c r="G11" s="205">
        <v>0</v>
      </c>
      <c r="H11" s="205">
        <v>0</v>
      </c>
      <c r="I11" s="205">
        <v>0</v>
      </c>
      <c r="J11" s="207" t="s">
        <v>106</v>
      </c>
      <c r="K11" s="205">
        <v>50</v>
      </c>
      <c r="L11" s="205">
        <v>1020</v>
      </c>
      <c r="M11" s="183"/>
      <c r="P11" s="43"/>
      <c r="Q11" s="205"/>
      <c r="R11" s="206"/>
    </row>
    <row r="12" spans="1:18" ht="12.75">
      <c r="A12" s="204">
        <v>1986</v>
      </c>
      <c r="B12" s="205">
        <v>1265</v>
      </c>
      <c r="C12" s="206" t="s">
        <v>106</v>
      </c>
      <c r="D12" s="205">
        <v>0</v>
      </c>
      <c r="E12" s="205">
        <v>0</v>
      </c>
      <c r="F12" s="205">
        <v>0</v>
      </c>
      <c r="G12" s="205">
        <v>0</v>
      </c>
      <c r="H12" s="205">
        <v>0</v>
      </c>
      <c r="I12" s="205">
        <v>0</v>
      </c>
      <c r="J12" s="207" t="s">
        <v>106</v>
      </c>
      <c r="K12" s="205">
        <v>82</v>
      </c>
      <c r="L12" s="205">
        <v>1270</v>
      </c>
      <c r="M12" s="183"/>
      <c r="P12" s="43"/>
      <c r="Q12" s="205"/>
      <c r="R12" s="206"/>
    </row>
    <row r="13" spans="1:18" ht="12.75">
      <c r="A13" s="204">
        <v>1987</v>
      </c>
      <c r="B13" s="205">
        <v>1333</v>
      </c>
      <c r="C13" s="206" t="s">
        <v>106</v>
      </c>
      <c r="D13" s="205">
        <v>5</v>
      </c>
      <c r="E13" s="205">
        <v>0</v>
      </c>
      <c r="F13" s="205">
        <v>0</v>
      </c>
      <c r="G13" s="205">
        <v>0.32</v>
      </c>
      <c r="H13" s="205">
        <v>0</v>
      </c>
      <c r="I13" s="205">
        <v>0</v>
      </c>
      <c r="J13" s="207" t="s">
        <v>106</v>
      </c>
      <c r="K13" s="205">
        <v>115</v>
      </c>
      <c r="L13" s="205">
        <v>1450</v>
      </c>
      <c r="M13" s="183"/>
      <c r="P13" s="43"/>
      <c r="Q13" s="205"/>
      <c r="R13" s="206"/>
    </row>
    <row r="14" spans="1:18" ht="12.75">
      <c r="A14" s="204">
        <v>1988</v>
      </c>
      <c r="B14" s="205">
        <v>1231</v>
      </c>
      <c r="C14" s="206" t="s">
        <v>106</v>
      </c>
      <c r="D14" s="205">
        <v>15</v>
      </c>
      <c r="E14" s="205">
        <v>0</v>
      </c>
      <c r="F14" s="205">
        <v>0</v>
      </c>
      <c r="G14" s="205">
        <v>0.32</v>
      </c>
      <c r="H14" s="205">
        <v>0</v>
      </c>
      <c r="I14" s="205">
        <v>0</v>
      </c>
      <c r="J14" s="207" t="s">
        <v>106</v>
      </c>
      <c r="K14" s="205">
        <v>197</v>
      </c>
      <c r="L14" s="205">
        <v>1580</v>
      </c>
      <c r="M14" s="183"/>
      <c r="P14" s="43"/>
      <c r="Q14" s="205"/>
      <c r="R14" s="206"/>
    </row>
    <row r="15" spans="1:18" ht="12.75">
      <c r="A15" s="204">
        <v>1989</v>
      </c>
      <c r="B15" s="205">
        <v>1332</v>
      </c>
      <c r="C15" s="206" t="s">
        <v>106</v>
      </c>
      <c r="D15" s="205">
        <v>27</v>
      </c>
      <c r="E15" s="205">
        <v>0</v>
      </c>
      <c r="F15" s="205">
        <v>0</v>
      </c>
      <c r="G15" s="205">
        <v>0.32</v>
      </c>
      <c r="H15" s="205">
        <v>0</v>
      </c>
      <c r="I15" s="205">
        <v>0</v>
      </c>
      <c r="J15" s="207" t="s">
        <v>106</v>
      </c>
      <c r="K15" s="205">
        <v>262</v>
      </c>
      <c r="L15" s="205">
        <v>1730</v>
      </c>
      <c r="M15" s="183"/>
      <c r="P15" s="43"/>
      <c r="Q15" s="205"/>
      <c r="R15" s="206"/>
    </row>
    <row r="16" spans="1:18" ht="12.75">
      <c r="A16" s="204">
        <v>1990</v>
      </c>
      <c r="B16" s="205">
        <v>1484</v>
      </c>
      <c r="C16" s="206" t="s">
        <v>106</v>
      </c>
      <c r="D16" s="205">
        <v>62</v>
      </c>
      <c r="E16" s="205">
        <v>0</v>
      </c>
      <c r="F16" s="205">
        <v>0</v>
      </c>
      <c r="G16" s="205">
        <v>0.32</v>
      </c>
      <c r="H16" s="205">
        <v>0</v>
      </c>
      <c r="I16" s="205">
        <v>0</v>
      </c>
      <c r="J16" s="207" t="s">
        <v>106</v>
      </c>
      <c r="K16" s="205">
        <v>343</v>
      </c>
      <c r="L16" s="205">
        <v>1930</v>
      </c>
      <c r="M16" s="183"/>
      <c r="P16" s="43"/>
      <c r="Q16" s="205"/>
      <c r="R16" s="206"/>
    </row>
    <row r="17" spans="1:18" ht="12.75">
      <c r="A17" s="204">
        <v>1991</v>
      </c>
      <c r="B17" s="205">
        <v>1709</v>
      </c>
      <c r="C17" s="206" t="s">
        <v>106</v>
      </c>
      <c r="D17" s="205">
        <v>112</v>
      </c>
      <c r="E17" s="205">
        <v>5</v>
      </c>
      <c r="F17" s="205">
        <v>39</v>
      </c>
      <c r="G17" s="205">
        <v>0.72</v>
      </c>
      <c r="H17" s="205">
        <v>0</v>
      </c>
      <c r="I17" s="205">
        <v>4</v>
      </c>
      <c r="J17" s="207" t="s">
        <v>106</v>
      </c>
      <c r="K17" s="205">
        <v>413</v>
      </c>
      <c r="L17" s="205">
        <v>2170</v>
      </c>
      <c r="M17" s="183"/>
      <c r="P17" s="43"/>
      <c r="Q17" s="205"/>
      <c r="R17" s="206"/>
    </row>
    <row r="18" spans="1:18" ht="12.75">
      <c r="A18" s="204">
        <v>1992</v>
      </c>
      <c r="B18" s="205">
        <v>1680</v>
      </c>
      <c r="C18" s="206" t="s">
        <v>106</v>
      </c>
      <c r="D18" s="205">
        <v>180</v>
      </c>
      <c r="E18" s="205">
        <v>50</v>
      </c>
      <c r="F18" s="205">
        <v>39</v>
      </c>
      <c r="G18" s="207">
        <v>2.87</v>
      </c>
      <c r="H18" s="205">
        <v>0</v>
      </c>
      <c r="I18" s="205">
        <v>69</v>
      </c>
      <c r="J18" s="207" t="s">
        <v>106</v>
      </c>
      <c r="K18" s="205">
        <v>458</v>
      </c>
      <c r="L18" s="205">
        <v>2510</v>
      </c>
      <c r="M18" s="183"/>
      <c r="P18" s="43"/>
      <c r="Q18" s="205"/>
      <c r="R18" s="206"/>
    </row>
    <row r="19" spans="1:18" ht="12.75">
      <c r="A19" s="204">
        <v>1993</v>
      </c>
      <c r="B19" s="205">
        <v>1635</v>
      </c>
      <c r="C19" s="206" t="s">
        <v>106</v>
      </c>
      <c r="D19" s="205">
        <v>335</v>
      </c>
      <c r="E19" s="205">
        <v>60</v>
      </c>
      <c r="F19" s="205">
        <v>79</v>
      </c>
      <c r="G19" s="207">
        <v>5.63</v>
      </c>
      <c r="H19" s="205">
        <v>2.2</v>
      </c>
      <c r="I19" s="207" t="s">
        <v>106</v>
      </c>
      <c r="J19" s="207" t="s">
        <v>106</v>
      </c>
      <c r="K19" s="205">
        <v>487</v>
      </c>
      <c r="L19" s="205">
        <v>2990</v>
      </c>
      <c r="M19" s="183"/>
      <c r="P19" s="43"/>
      <c r="Q19" s="205"/>
      <c r="R19" s="206"/>
    </row>
    <row r="20" spans="1:18" ht="12.75">
      <c r="A20" s="204">
        <v>1994</v>
      </c>
      <c r="B20" s="205">
        <v>1663</v>
      </c>
      <c r="C20" s="206" t="s">
        <v>106</v>
      </c>
      <c r="D20" s="205">
        <v>643</v>
      </c>
      <c r="E20" s="205">
        <v>70</v>
      </c>
      <c r="F20" s="205">
        <v>185</v>
      </c>
      <c r="G20" s="207">
        <v>17.79</v>
      </c>
      <c r="H20" s="207" t="s">
        <v>107</v>
      </c>
      <c r="I20" s="207" t="s">
        <v>106</v>
      </c>
      <c r="J20" s="207" t="s">
        <v>106</v>
      </c>
      <c r="K20" s="205">
        <v>539</v>
      </c>
      <c r="L20" s="205">
        <v>3490</v>
      </c>
      <c r="M20" s="183"/>
      <c r="P20" s="43"/>
      <c r="Q20" s="205"/>
      <c r="R20" s="206"/>
    </row>
    <row r="21" spans="1:18" ht="12.75">
      <c r="A21" s="204">
        <v>1995</v>
      </c>
      <c r="B21" s="205">
        <v>1612</v>
      </c>
      <c r="C21" s="206">
        <v>38</v>
      </c>
      <c r="D21" s="205">
        <v>1130</v>
      </c>
      <c r="E21" s="205">
        <v>140</v>
      </c>
      <c r="F21" s="205">
        <v>576</v>
      </c>
      <c r="G21" s="208">
        <v>32</v>
      </c>
      <c r="H21" s="205">
        <v>3</v>
      </c>
      <c r="I21" s="205">
        <v>200</v>
      </c>
      <c r="J21" s="207" t="s">
        <v>106</v>
      </c>
      <c r="K21" s="205">
        <v>637</v>
      </c>
      <c r="L21" s="205">
        <v>4780</v>
      </c>
      <c r="M21" s="183"/>
      <c r="P21" s="43"/>
      <c r="Q21" s="205"/>
      <c r="R21" s="206"/>
    </row>
    <row r="22" spans="1:18" ht="12.75">
      <c r="A22" s="204">
        <v>1996</v>
      </c>
      <c r="B22" s="205">
        <v>1614</v>
      </c>
      <c r="C22" s="206">
        <v>79</v>
      </c>
      <c r="D22" s="205">
        <v>1548</v>
      </c>
      <c r="E22" s="205">
        <v>230</v>
      </c>
      <c r="F22" s="205">
        <v>820</v>
      </c>
      <c r="G22" s="209">
        <v>70</v>
      </c>
      <c r="H22" s="205">
        <v>5.7</v>
      </c>
      <c r="I22" s="205">
        <v>273</v>
      </c>
      <c r="J22" s="207" t="s">
        <v>106</v>
      </c>
      <c r="K22" s="205">
        <v>835</v>
      </c>
      <c r="L22" s="205">
        <v>6100</v>
      </c>
      <c r="M22" s="183"/>
      <c r="P22" s="43"/>
      <c r="Q22" s="205"/>
      <c r="R22" s="206"/>
    </row>
    <row r="23" spans="1:18" ht="12.75">
      <c r="A23" s="204">
        <v>1997</v>
      </c>
      <c r="B23" s="205">
        <v>1611</v>
      </c>
      <c r="C23" s="206">
        <v>170</v>
      </c>
      <c r="D23" s="205">
        <v>2080</v>
      </c>
      <c r="E23" s="205">
        <v>512</v>
      </c>
      <c r="F23" s="205">
        <v>940</v>
      </c>
      <c r="G23" s="210">
        <v>103</v>
      </c>
      <c r="H23" s="205">
        <v>10</v>
      </c>
      <c r="I23" s="208">
        <v>319</v>
      </c>
      <c r="J23" s="207" t="s">
        <v>106</v>
      </c>
      <c r="K23" s="205">
        <v>1120</v>
      </c>
      <c r="L23" s="205">
        <v>7600</v>
      </c>
      <c r="M23" s="183"/>
      <c r="P23" s="43"/>
      <c r="Q23" s="205"/>
      <c r="R23" s="206"/>
    </row>
    <row r="24" spans="1:18" ht="12.75">
      <c r="A24" s="204">
        <v>1998</v>
      </c>
      <c r="B24" s="205">
        <v>1837</v>
      </c>
      <c r="C24" s="206">
        <v>224</v>
      </c>
      <c r="D24" s="205">
        <v>2875</v>
      </c>
      <c r="E24" s="205">
        <v>834</v>
      </c>
      <c r="F24" s="205">
        <v>1015</v>
      </c>
      <c r="G24" s="208">
        <v>180</v>
      </c>
      <c r="H24" s="208">
        <v>19</v>
      </c>
      <c r="I24" s="205">
        <v>333</v>
      </c>
      <c r="J24" s="62">
        <v>60</v>
      </c>
      <c r="K24" s="205">
        <v>1443</v>
      </c>
      <c r="L24" s="205">
        <v>10200</v>
      </c>
      <c r="M24" s="183"/>
      <c r="P24" s="43"/>
      <c r="Q24" s="205"/>
      <c r="R24" s="206"/>
    </row>
    <row r="25" spans="1:18" ht="12.75">
      <c r="A25" s="204">
        <v>1999</v>
      </c>
      <c r="B25" s="205">
        <v>2490</v>
      </c>
      <c r="C25" s="206">
        <v>268</v>
      </c>
      <c r="D25" s="205">
        <v>4442</v>
      </c>
      <c r="E25" s="205">
        <v>1812</v>
      </c>
      <c r="F25" s="205">
        <v>1077</v>
      </c>
      <c r="G25" s="205">
        <v>277</v>
      </c>
      <c r="H25" s="205">
        <v>25</v>
      </c>
      <c r="I25" s="205">
        <v>362</v>
      </c>
      <c r="J25" s="62">
        <v>61</v>
      </c>
      <c r="K25" s="205">
        <v>1771</v>
      </c>
      <c r="L25" s="210">
        <v>13600</v>
      </c>
      <c r="M25" s="183"/>
      <c r="P25" s="43"/>
      <c r="Q25" s="205"/>
      <c r="R25" s="206"/>
    </row>
    <row r="26" spans="1:18" ht="12.75">
      <c r="A26" s="204">
        <v>2000</v>
      </c>
      <c r="B26" s="205">
        <v>2578</v>
      </c>
      <c r="C26" s="206">
        <v>346</v>
      </c>
      <c r="D26" s="205">
        <v>6113</v>
      </c>
      <c r="E26" s="205">
        <v>2235</v>
      </c>
      <c r="F26" s="205">
        <v>1220</v>
      </c>
      <c r="G26" s="205">
        <v>427</v>
      </c>
      <c r="H26" s="205">
        <v>66</v>
      </c>
      <c r="I26" s="205">
        <v>406</v>
      </c>
      <c r="J26" s="62">
        <v>100</v>
      </c>
      <c r="K26" s="205">
        <v>2417</v>
      </c>
      <c r="L26" s="210">
        <v>17400</v>
      </c>
      <c r="M26" s="183"/>
      <c r="P26" s="43"/>
      <c r="Q26" s="205"/>
      <c r="R26" s="206"/>
    </row>
    <row r="27" spans="1:18" ht="12.75">
      <c r="A27" s="204">
        <v>2001</v>
      </c>
      <c r="B27" s="205">
        <v>4275</v>
      </c>
      <c r="C27" s="206">
        <v>402</v>
      </c>
      <c r="D27" s="205">
        <v>8754</v>
      </c>
      <c r="E27" s="205">
        <v>3337</v>
      </c>
      <c r="F27" s="205">
        <v>1456</v>
      </c>
      <c r="G27" s="205">
        <v>690</v>
      </c>
      <c r="H27" s="205">
        <v>93</v>
      </c>
      <c r="I27" s="205">
        <v>474</v>
      </c>
      <c r="J27" s="62">
        <v>131</v>
      </c>
      <c r="K27" s="205">
        <v>2489</v>
      </c>
      <c r="L27" s="210">
        <v>23900</v>
      </c>
      <c r="M27" s="183"/>
      <c r="P27" s="43"/>
      <c r="Q27" s="205"/>
      <c r="R27" s="206"/>
    </row>
    <row r="28" spans="1:18" ht="12.75">
      <c r="A28" s="204">
        <v>2002</v>
      </c>
      <c r="B28" s="205">
        <v>4685</v>
      </c>
      <c r="C28" s="206">
        <v>469</v>
      </c>
      <c r="D28" s="205">
        <v>11994</v>
      </c>
      <c r="E28" s="205">
        <v>4825</v>
      </c>
      <c r="F28" s="205">
        <v>1702</v>
      </c>
      <c r="G28" s="205">
        <v>797</v>
      </c>
      <c r="H28" s="205">
        <v>148</v>
      </c>
      <c r="I28" s="210">
        <v>552</v>
      </c>
      <c r="J28" s="62">
        <v>195</v>
      </c>
      <c r="K28" s="205">
        <v>2889</v>
      </c>
      <c r="L28" s="210">
        <v>31100</v>
      </c>
      <c r="M28" s="183"/>
      <c r="P28" s="43"/>
      <c r="Q28" s="205"/>
      <c r="R28" s="206"/>
    </row>
    <row r="29" spans="1:18" ht="12.75">
      <c r="A29" s="204">
        <v>2003</v>
      </c>
      <c r="B29" s="205">
        <v>6372</v>
      </c>
      <c r="C29" s="206">
        <v>567</v>
      </c>
      <c r="D29" s="205">
        <v>14609</v>
      </c>
      <c r="E29" s="205">
        <v>6203</v>
      </c>
      <c r="F29" s="205">
        <v>2125</v>
      </c>
      <c r="G29" s="205">
        <v>913</v>
      </c>
      <c r="H29" s="205">
        <v>253</v>
      </c>
      <c r="I29" s="210">
        <v>648</v>
      </c>
      <c r="J29" s="62">
        <v>295.9</v>
      </c>
      <c r="K29" s="205">
        <v>3115</v>
      </c>
      <c r="L29" s="210">
        <v>39431</v>
      </c>
      <c r="M29" s="183"/>
      <c r="P29" s="43"/>
      <c r="Q29" s="205"/>
      <c r="R29" s="206"/>
    </row>
    <row r="30" spans="1:18" ht="12.75">
      <c r="A30" s="204">
        <v>2004</v>
      </c>
      <c r="B30" s="205">
        <v>6725</v>
      </c>
      <c r="C30" s="206">
        <v>764</v>
      </c>
      <c r="D30" s="205">
        <v>16629</v>
      </c>
      <c r="E30" s="205">
        <v>8263</v>
      </c>
      <c r="F30" s="205">
        <v>3000</v>
      </c>
      <c r="G30" s="205">
        <v>1255</v>
      </c>
      <c r="H30" s="205">
        <v>390</v>
      </c>
      <c r="I30" s="210">
        <v>888</v>
      </c>
      <c r="J30" s="62">
        <v>522</v>
      </c>
      <c r="K30" s="205">
        <v>3123</v>
      </c>
      <c r="L30" s="210">
        <v>47620</v>
      </c>
      <c r="M30" s="183"/>
      <c r="P30" s="43"/>
      <c r="Q30" s="205"/>
      <c r="R30" s="206"/>
    </row>
    <row r="31" spans="1:18" ht="12.75">
      <c r="A31" s="204">
        <v>2005</v>
      </c>
      <c r="B31" s="205">
        <v>9149</v>
      </c>
      <c r="C31" s="206">
        <v>1260</v>
      </c>
      <c r="D31" s="205">
        <v>18415</v>
      </c>
      <c r="E31" s="205">
        <v>10027</v>
      </c>
      <c r="F31" s="205">
        <v>4430</v>
      </c>
      <c r="G31" s="205">
        <v>1718</v>
      </c>
      <c r="H31" s="205">
        <v>757</v>
      </c>
      <c r="I31" s="210">
        <v>1353</v>
      </c>
      <c r="J31" s="62">
        <v>1022</v>
      </c>
      <c r="K31" s="205">
        <v>3127</v>
      </c>
      <c r="L31" s="210">
        <v>59091</v>
      </c>
      <c r="M31" s="183"/>
      <c r="P31" s="43"/>
      <c r="Q31" s="205"/>
      <c r="R31" s="206"/>
    </row>
    <row r="32" spans="1:18" ht="12.75">
      <c r="A32" s="204">
        <v>2006</v>
      </c>
      <c r="B32" s="205">
        <v>11575</v>
      </c>
      <c r="C32" s="206">
        <v>2599</v>
      </c>
      <c r="D32" s="205">
        <v>20622</v>
      </c>
      <c r="E32" s="205">
        <v>11623</v>
      </c>
      <c r="F32" s="205">
        <v>6270</v>
      </c>
      <c r="G32" s="205">
        <v>2123</v>
      </c>
      <c r="H32" s="205">
        <v>1567</v>
      </c>
      <c r="I32" s="210">
        <v>1962</v>
      </c>
      <c r="J32" s="62">
        <v>1716</v>
      </c>
      <c r="K32" s="205">
        <v>3135</v>
      </c>
      <c r="L32" s="210">
        <v>74052</v>
      </c>
      <c r="M32" s="183"/>
      <c r="P32" s="43"/>
      <c r="Q32" s="205"/>
      <c r="R32" s="206"/>
    </row>
    <row r="33" spans="1:18" ht="12.75">
      <c r="A33" s="211">
        <v>2007</v>
      </c>
      <c r="B33" s="212">
        <v>16824</v>
      </c>
      <c r="C33" s="213">
        <v>5910</v>
      </c>
      <c r="D33" s="212">
        <v>22247</v>
      </c>
      <c r="E33" s="212">
        <v>15145</v>
      </c>
      <c r="F33" s="212">
        <v>7845</v>
      </c>
      <c r="G33" s="212">
        <v>2726</v>
      </c>
      <c r="H33" s="205">
        <v>2454</v>
      </c>
      <c r="I33" s="210">
        <v>2406</v>
      </c>
      <c r="J33" s="212">
        <v>2150</v>
      </c>
      <c r="K33" s="212">
        <v>3124</v>
      </c>
      <c r="L33" s="214">
        <v>93835</v>
      </c>
      <c r="M33" s="183"/>
      <c r="P33" s="43"/>
      <c r="Q33" s="212"/>
      <c r="R33" s="213"/>
    </row>
    <row r="34" spans="1:18" ht="12.75">
      <c r="A34" s="211">
        <v>2008</v>
      </c>
      <c r="B34" s="212">
        <v>25068</v>
      </c>
      <c r="C34" s="213">
        <v>12020</v>
      </c>
      <c r="D34" s="212">
        <v>23903</v>
      </c>
      <c r="E34" s="212">
        <v>16689</v>
      </c>
      <c r="F34" s="212">
        <v>9655</v>
      </c>
      <c r="G34" s="212">
        <v>3736</v>
      </c>
      <c r="H34" s="212">
        <v>3404</v>
      </c>
      <c r="I34" s="212">
        <v>2974</v>
      </c>
      <c r="J34" s="212">
        <v>2862</v>
      </c>
      <c r="K34" s="212">
        <v>3163</v>
      </c>
      <c r="L34" s="214">
        <v>120297</v>
      </c>
      <c r="M34" s="183"/>
      <c r="P34" s="43"/>
      <c r="Q34" s="215"/>
      <c r="R34" s="216"/>
    </row>
    <row r="35" spans="1:18" ht="12.75">
      <c r="A35" s="217">
        <v>2009</v>
      </c>
      <c r="B35" s="218">
        <v>35064</v>
      </c>
      <c r="C35" s="219">
        <v>25805</v>
      </c>
      <c r="D35" s="218">
        <v>25777</v>
      </c>
      <c r="E35" s="220">
        <v>19149</v>
      </c>
      <c r="F35" s="218">
        <v>10926</v>
      </c>
      <c r="G35" s="218">
        <v>4850</v>
      </c>
      <c r="H35" s="218">
        <v>4492</v>
      </c>
      <c r="I35" s="218">
        <v>4051</v>
      </c>
      <c r="J35" s="218">
        <v>3535</v>
      </c>
      <c r="K35" s="218">
        <v>3465</v>
      </c>
      <c r="L35" s="221">
        <v>158505</v>
      </c>
      <c r="M35" s="183"/>
      <c r="P35" s="43"/>
      <c r="Q35" s="222"/>
      <c r="R35" s="223"/>
    </row>
    <row r="36" spans="1:9" ht="12.75">
      <c r="A36" s="204"/>
      <c r="B36" s="184"/>
      <c r="C36" s="184"/>
      <c r="D36" s="184"/>
      <c r="E36" s="184"/>
      <c r="F36" s="184"/>
      <c r="G36" s="184"/>
      <c r="H36" s="184"/>
      <c r="I36" s="184"/>
    </row>
    <row r="37" spans="1:13" ht="14.25" customHeight="1">
      <c r="A37" s="428" t="s">
        <v>108</v>
      </c>
      <c r="B37" s="428"/>
      <c r="C37" s="428"/>
      <c r="D37" s="428"/>
      <c r="E37" s="428"/>
      <c r="F37" s="428"/>
      <c r="G37" s="428"/>
      <c r="H37" s="428"/>
      <c r="I37" s="428"/>
      <c r="J37" s="428"/>
      <c r="K37" s="428"/>
      <c r="L37" s="428"/>
      <c r="M37" s="224"/>
    </row>
    <row r="38" spans="1:13" ht="12.75" customHeight="1">
      <c r="A38" s="224"/>
      <c r="B38" s="224"/>
      <c r="C38" s="224"/>
      <c r="D38" s="224"/>
      <c r="E38" s="224"/>
      <c r="F38" s="224"/>
      <c r="G38" s="224"/>
      <c r="H38" s="224"/>
      <c r="I38" s="224"/>
      <c r="J38" s="224"/>
      <c r="K38" s="224"/>
      <c r="L38" s="224"/>
      <c r="M38" s="224"/>
    </row>
    <row r="39" spans="1:13" ht="90" customHeight="1">
      <c r="A39" s="429" t="s">
        <v>110</v>
      </c>
      <c r="B39" s="429"/>
      <c r="C39" s="429"/>
      <c r="D39" s="429"/>
      <c r="E39" s="429"/>
      <c r="F39" s="429"/>
      <c r="G39" s="429"/>
      <c r="H39" s="429"/>
      <c r="I39" s="429"/>
      <c r="J39" s="429"/>
      <c r="K39" s="429"/>
      <c r="L39" s="429"/>
      <c r="M39" s="225"/>
    </row>
    <row r="40" spans="1:13" ht="54" customHeight="1">
      <c r="A40" s="386" t="s">
        <v>111</v>
      </c>
      <c r="B40" s="409"/>
      <c r="C40" s="409"/>
      <c r="D40" s="409"/>
      <c r="E40" s="409"/>
      <c r="F40" s="409"/>
      <c r="G40" s="409"/>
      <c r="H40" s="409"/>
      <c r="I40" s="409"/>
      <c r="J40" s="409"/>
      <c r="K40" s="409"/>
      <c r="L40" s="409"/>
      <c r="M40" s="225"/>
    </row>
    <row r="41" spans="1:13" ht="12.75">
      <c r="A41" s="227"/>
      <c r="B41" s="227"/>
      <c r="C41" s="227"/>
      <c r="D41" s="227"/>
      <c r="E41" s="227"/>
      <c r="F41" s="227"/>
      <c r="G41" s="227"/>
      <c r="H41" s="227"/>
      <c r="I41" s="227"/>
      <c r="J41" s="227"/>
      <c r="K41" s="227"/>
      <c r="L41" s="227"/>
      <c r="M41" s="225"/>
    </row>
    <row r="42" spans="1:13" ht="43.5" customHeight="1">
      <c r="A42" s="402" t="s">
        <v>343</v>
      </c>
      <c r="B42" s="402"/>
      <c r="C42" s="402"/>
      <c r="D42" s="402"/>
      <c r="E42" s="402"/>
      <c r="F42" s="402"/>
      <c r="G42" s="402"/>
      <c r="H42" s="402"/>
      <c r="I42" s="402"/>
      <c r="J42" s="402"/>
      <c r="K42" s="402"/>
      <c r="L42" s="402"/>
      <c r="M42" s="225"/>
    </row>
    <row r="43" spans="1:13" ht="12.75">
      <c r="A43" s="228"/>
      <c r="B43" s="227"/>
      <c r="C43" s="227"/>
      <c r="D43" s="227"/>
      <c r="E43" s="227"/>
      <c r="F43" s="227"/>
      <c r="G43" s="227"/>
      <c r="H43" s="227"/>
      <c r="I43" s="227"/>
      <c r="J43" s="227"/>
      <c r="K43" s="227"/>
      <c r="L43" s="227"/>
      <c r="M43" s="225"/>
    </row>
    <row r="44" spans="1:13" ht="15" customHeight="1">
      <c r="A44" s="229"/>
      <c r="B44" s="229"/>
      <c r="C44" s="229"/>
      <c r="D44" s="229"/>
      <c r="E44" s="227"/>
      <c r="F44" s="227"/>
      <c r="G44" s="227"/>
      <c r="H44" s="227"/>
      <c r="I44" s="227"/>
      <c r="J44" s="227"/>
      <c r="K44" s="227"/>
      <c r="L44" s="227"/>
      <c r="M44" s="225"/>
    </row>
    <row r="45" spans="2:12" ht="17.25" customHeight="1">
      <c r="B45" s="169"/>
      <c r="C45" s="169"/>
      <c r="D45" s="169"/>
      <c r="E45" s="226"/>
      <c r="F45" s="226"/>
      <c r="G45" s="226"/>
      <c r="H45" s="226"/>
      <c r="I45" s="226"/>
      <c r="J45" s="226"/>
      <c r="K45" s="226"/>
      <c r="L45" s="226"/>
    </row>
    <row r="48" ht="12.75">
      <c r="A48" s="193"/>
    </row>
    <row r="49" ht="12.75">
      <c r="A49" s="172"/>
    </row>
    <row r="76" ht="12.75">
      <c r="B76" s="169"/>
    </row>
    <row r="82" ht="12.75">
      <c r="B82" s="169"/>
    </row>
    <row r="83" ht="12.75">
      <c r="B83" s="169"/>
    </row>
    <row r="84" ht="12.75">
      <c r="B84" s="169"/>
    </row>
    <row r="89" ht="12.75">
      <c r="B89" s="169"/>
    </row>
    <row r="90" ht="12.75">
      <c r="B90" s="169"/>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30" t="s">
        <v>112</v>
      </c>
      <c r="B1" s="231"/>
      <c r="C1" s="232"/>
      <c r="D1" s="233"/>
      <c r="E1" s="234"/>
    </row>
    <row r="2" spans="1:5" ht="12.75">
      <c r="A2" s="235"/>
      <c r="B2" s="233"/>
      <c r="C2" s="232"/>
      <c r="D2" s="233"/>
      <c r="E2" s="234"/>
    </row>
    <row r="3" spans="1:5" ht="15" customHeight="1">
      <c r="A3" s="236" t="s">
        <v>89</v>
      </c>
      <c r="B3" s="237" t="s">
        <v>117</v>
      </c>
      <c r="C3" s="238" t="s">
        <v>118</v>
      </c>
      <c r="D3" s="239"/>
      <c r="E3" s="92"/>
    </row>
    <row r="4" spans="1:5" ht="12.75">
      <c r="A4" s="235"/>
      <c r="B4" s="387" t="s">
        <v>92</v>
      </c>
      <c r="C4" s="387"/>
      <c r="D4" s="241"/>
      <c r="E4" s="2"/>
    </row>
    <row r="5" spans="1:4" ht="12.75">
      <c r="A5" s="235"/>
      <c r="B5" s="233"/>
      <c r="C5" s="242"/>
      <c r="D5" s="234"/>
    </row>
    <row r="6" spans="1:4" ht="12.75">
      <c r="A6" s="243">
        <v>1975</v>
      </c>
      <c r="B6" s="244">
        <v>1.8</v>
      </c>
      <c r="C6" s="244">
        <v>1.9</v>
      </c>
      <c r="D6" s="245"/>
    </row>
    <row r="7" spans="1:5" ht="12.75">
      <c r="A7" s="243">
        <v>1976</v>
      </c>
      <c r="B7" s="244">
        <v>2</v>
      </c>
      <c r="C7" s="244">
        <f aca="true" t="shared" si="0" ref="C7:C25">C6+B7</f>
        <v>3.9</v>
      </c>
      <c r="D7" s="246"/>
      <c r="E7" s="246"/>
    </row>
    <row r="8" spans="1:5" ht="12.75">
      <c r="A8" s="243">
        <v>1977</v>
      </c>
      <c r="B8" s="244">
        <v>2.2</v>
      </c>
      <c r="C8" s="244">
        <f t="shared" si="0"/>
        <v>6.1</v>
      </c>
      <c r="D8" s="246"/>
      <c r="E8" s="246"/>
    </row>
    <row r="9" spans="1:5" ht="12.75">
      <c r="A9" s="243">
        <v>1978</v>
      </c>
      <c r="B9" s="244">
        <v>2.5</v>
      </c>
      <c r="C9" s="244">
        <f t="shared" si="0"/>
        <v>8.6</v>
      </c>
      <c r="D9" s="246"/>
      <c r="E9" s="246"/>
    </row>
    <row r="10" spans="1:5" ht="12.75">
      <c r="A10" s="243">
        <v>1979</v>
      </c>
      <c r="B10" s="244">
        <v>4</v>
      </c>
      <c r="C10" s="244">
        <f t="shared" si="0"/>
        <v>12.6</v>
      </c>
      <c r="D10" s="246"/>
      <c r="E10" s="246"/>
    </row>
    <row r="11" spans="1:5" ht="12.75">
      <c r="A11" s="243">
        <v>1980</v>
      </c>
      <c r="B11" s="244">
        <v>7</v>
      </c>
      <c r="C11" s="244">
        <f t="shared" si="0"/>
        <v>19.6</v>
      </c>
      <c r="D11" s="246"/>
      <c r="E11" s="246"/>
    </row>
    <row r="12" spans="1:5" ht="12.75">
      <c r="A12" s="243">
        <v>1981</v>
      </c>
      <c r="B12" s="244">
        <v>8</v>
      </c>
      <c r="C12" s="244">
        <f t="shared" si="0"/>
        <v>27.6</v>
      </c>
      <c r="D12" s="246"/>
      <c r="E12" s="246"/>
    </row>
    <row r="13" spans="1:5" ht="12.75">
      <c r="A13" s="243">
        <v>1982</v>
      </c>
      <c r="B13" s="244">
        <v>9</v>
      </c>
      <c r="C13" s="244">
        <f t="shared" si="0"/>
        <v>36.6</v>
      </c>
      <c r="D13" s="246"/>
      <c r="E13" s="246"/>
    </row>
    <row r="14" spans="1:5" ht="12.75">
      <c r="A14" s="243">
        <v>1983</v>
      </c>
      <c r="B14" s="244">
        <v>17</v>
      </c>
      <c r="C14" s="244">
        <f t="shared" si="0"/>
        <v>53.6</v>
      </c>
      <c r="D14" s="246"/>
      <c r="E14" s="246"/>
    </row>
    <row r="15" spans="1:5" ht="12.75">
      <c r="A15" s="243">
        <v>1984</v>
      </c>
      <c r="B15" s="244">
        <v>22</v>
      </c>
      <c r="C15" s="244">
        <f t="shared" si="0"/>
        <v>75.6</v>
      </c>
      <c r="D15" s="246"/>
      <c r="E15" s="246"/>
    </row>
    <row r="16" spans="1:5" ht="12.75">
      <c r="A16" s="243">
        <v>1985</v>
      </c>
      <c r="B16" s="244">
        <v>23</v>
      </c>
      <c r="C16" s="244">
        <f t="shared" si="0"/>
        <v>98.6</v>
      </c>
      <c r="D16" s="246"/>
      <c r="E16" s="246"/>
    </row>
    <row r="17" spans="1:5" ht="12.75">
      <c r="A17" s="243">
        <v>1986</v>
      </c>
      <c r="B17" s="244">
        <v>26</v>
      </c>
      <c r="C17" s="244">
        <f t="shared" si="0"/>
        <v>124.6</v>
      </c>
      <c r="D17" s="246"/>
      <c r="E17" s="246"/>
    </row>
    <row r="18" spans="1:5" ht="12.75">
      <c r="A18" s="243">
        <v>1987</v>
      </c>
      <c r="B18" s="244">
        <v>29</v>
      </c>
      <c r="C18" s="244">
        <f t="shared" si="0"/>
        <v>153.6</v>
      </c>
      <c r="D18" s="246"/>
      <c r="E18" s="246"/>
    </row>
    <row r="19" spans="1:5" ht="12.75">
      <c r="A19" s="243">
        <v>1988</v>
      </c>
      <c r="B19" s="244">
        <v>34</v>
      </c>
      <c r="C19" s="244">
        <f t="shared" si="0"/>
        <v>187.6</v>
      </c>
      <c r="D19" s="246"/>
      <c r="E19" s="246"/>
    </row>
    <row r="20" spans="1:5" ht="12.75">
      <c r="A20" s="243">
        <v>1989</v>
      </c>
      <c r="B20" s="244">
        <v>40</v>
      </c>
      <c r="C20" s="244">
        <f t="shared" si="0"/>
        <v>227.6</v>
      </c>
      <c r="D20" s="246"/>
      <c r="E20" s="246"/>
    </row>
    <row r="21" spans="1:5" ht="12.75">
      <c r="A21" s="243">
        <v>1990</v>
      </c>
      <c r="B21" s="244">
        <v>47</v>
      </c>
      <c r="C21" s="244">
        <f t="shared" si="0"/>
        <v>274.6</v>
      </c>
      <c r="D21" s="246"/>
      <c r="E21" s="246"/>
    </row>
    <row r="22" spans="1:5" ht="12.75">
      <c r="A22" s="243">
        <v>1991</v>
      </c>
      <c r="B22" s="244">
        <v>55</v>
      </c>
      <c r="C22" s="244">
        <f t="shared" si="0"/>
        <v>329.6</v>
      </c>
      <c r="D22" s="246"/>
      <c r="E22" s="246"/>
    </row>
    <row r="23" spans="1:5" ht="12.75">
      <c r="A23" s="243">
        <v>1992</v>
      </c>
      <c r="B23" s="244">
        <v>58</v>
      </c>
      <c r="C23" s="244">
        <f t="shared" si="0"/>
        <v>387.6</v>
      </c>
      <c r="D23" s="246"/>
      <c r="E23" s="246"/>
    </row>
    <row r="24" spans="1:5" ht="12.75">
      <c r="A24" s="243">
        <v>1993</v>
      </c>
      <c r="B24" s="244">
        <v>60</v>
      </c>
      <c r="C24" s="244">
        <f t="shared" si="0"/>
        <v>447.6</v>
      </c>
      <c r="D24" s="246"/>
      <c r="E24" s="246"/>
    </row>
    <row r="25" spans="1:5" ht="12.75">
      <c r="A25" s="243">
        <v>1994</v>
      </c>
      <c r="B25" s="244">
        <v>69</v>
      </c>
      <c r="C25" s="244">
        <f t="shared" si="0"/>
        <v>516.6</v>
      </c>
      <c r="D25" s="246"/>
      <c r="E25" s="246"/>
    </row>
    <row r="26" spans="1:5" ht="12.75">
      <c r="A26" s="243">
        <v>1995</v>
      </c>
      <c r="B26" s="247">
        <v>77.6</v>
      </c>
      <c r="C26" s="247">
        <f aca="true" t="shared" si="1" ref="C26:C40">B26+C25</f>
        <v>594.2</v>
      </c>
      <c r="D26" s="246"/>
      <c r="E26" s="246"/>
    </row>
    <row r="27" spans="1:5" ht="12.75">
      <c r="A27" s="243">
        <v>1996</v>
      </c>
      <c r="B27" s="247">
        <v>88.6</v>
      </c>
      <c r="C27" s="247">
        <f t="shared" si="1"/>
        <v>682.8000000000001</v>
      </c>
      <c r="D27" s="246"/>
      <c r="E27" s="246"/>
    </row>
    <row r="28" spans="1:5" ht="12.75">
      <c r="A28" s="243">
        <v>1997</v>
      </c>
      <c r="B28" s="247">
        <v>126</v>
      </c>
      <c r="C28" s="247">
        <f t="shared" si="1"/>
        <v>808.8000000000001</v>
      </c>
      <c r="D28" s="246"/>
      <c r="E28" s="246"/>
    </row>
    <row r="29" spans="1:5" ht="12.75">
      <c r="A29" s="243">
        <v>1998</v>
      </c>
      <c r="B29" s="247">
        <v>155</v>
      </c>
      <c r="C29" s="247">
        <f t="shared" si="1"/>
        <v>963.8000000000001</v>
      </c>
      <c r="D29" s="246"/>
      <c r="E29" s="246"/>
    </row>
    <row r="30" spans="1:5" ht="12.75">
      <c r="A30" s="243">
        <v>1999</v>
      </c>
      <c r="B30" s="247">
        <v>201</v>
      </c>
      <c r="C30" s="247">
        <f t="shared" si="1"/>
        <v>1164.8000000000002</v>
      </c>
      <c r="D30" s="246"/>
      <c r="E30" s="246"/>
    </row>
    <row r="31" spans="1:5" ht="12.75">
      <c r="A31" s="243">
        <v>2000</v>
      </c>
      <c r="B31" s="247">
        <v>276.8</v>
      </c>
      <c r="C31" s="247">
        <f t="shared" si="1"/>
        <v>1441.6000000000001</v>
      </c>
      <c r="D31" s="246"/>
      <c r="E31" s="246"/>
    </row>
    <row r="32" spans="1:5" ht="12.75">
      <c r="A32" s="243">
        <v>2001</v>
      </c>
      <c r="B32" s="247">
        <v>371.3</v>
      </c>
      <c r="C32" s="247">
        <f t="shared" si="1"/>
        <v>1812.9</v>
      </c>
      <c r="D32" s="246"/>
      <c r="E32" s="246"/>
    </row>
    <row r="33" spans="1:5" ht="12.75">
      <c r="A33" s="243">
        <v>2002</v>
      </c>
      <c r="B33" s="247">
        <v>542</v>
      </c>
      <c r="C33" s="247">
        <f t="shared" si="1"/>
        <v>2354.9</v>
      </c>
      <c r="D33" s="246"/>
      <c r="E33" s="246"/>
    </row>
    <row r="34" spans="1:5" ht="12.75">
      <c r="A34" s="243">
        <v>2003</v>
      </c>
      <c r="B34" s="247">
        <v>749.4</v>
      </c>
      <c r="C34" s="247">
        <f t="shared" si="1"/>
        <v>3104.3</v>
      </c>
      <c r="D34" s="246"/>
      <c r="E34" s="246"/>
    </row>
    <row r="35" spans="1:5" ht="12.75">
      <c r="A35" s="243">
        <v>2004</v>
      </c>
      <c r="B35" s="247">
        <v>1198.8</v>
      </c>
      <c r="C35" s="247">
        <f t="shared" si="1"/>
        <v>4303.1</v>
      </c>
      <c r="D35" s="246"/>
      <c r="E35" s="246"/>
    </row>
    <row r="36" spans="1:5" ht="12.75">
      <c r="A36" s="243">
        <v>2005</v>
      </c>
      <c r="B36" s="247">
        <v>1782.4</v>
      </c>
      <c r="C36" s="247">
        <f t="shared" si="1"/>
        <v>6085.5</v>
      </c>
      <c r="D36" s="246"/>
      <c r="E36" s="246"/>
    </row>
    <row r="37" spans="1:7" ht="12.75">
      <c r="A37" s="243">
        <v>2006</v>
      </c>
      <c r="B37" s="244">
        <v>2458.5</v>
      </c>
      <c r="C37" s="247">
        <f t="shared" si="1"/>
        <v>8544</v>
      </c>
      <c r="D37" s="53"/>
      <c r="E37" s="246"/>
      <c r="F37" s="246"/>
      <c r="G37" s="246"/>
    </row>
    <row r="38" spans="1:7" ht="12.75">
      <c r="A38" s="243">
        <v>2007</v>
      </c>
      <c r="B38" s="43">
        <v>3746.3</v>
      </c>
      <c r="C38" s="247">
        <f t="shared" si="1"/>
        <v>12290.3</v>
      </c>
      <c r="D38" s="53"/>
      <c r="E38" s="246"/>
      <c r="G38" s="246"/>
    </row>
    <row r="39" spans="1:7" ht="12.75">
      <c r="A39" s="243">
        <v>2008</v>
      </c>
      <c r="B39" s="43">
        <v>7089.43172249922</v>
      </c>
      <c r="C39" s="247">
        <f t="shared" si="1"/>
        <v>19379.73172249922</v>
      </c>
      <c r="D39" s="53"/>
      <c r="E39" s="246"/>
      <c r="G39" s="246"/>
    </row>
    <row r="40" spans="1:5" ht="12.75">
      <c r="A40" s="248">
        <v>2009</v>
      </c>
      <c r="B40" s="50">
        <v>10680.446071428569</v>
      </c>
      <c r="C40" s="133">
        <f t="shared" si="1"/>
        <v>30060.17779392779</v>
      </c>
      <c r="D40" s="233"/>
      <c r="E40" s="246"/>
    </row>
    <row r="41" spans="1:5" ht="12.75">
      <c r="A41" s="249"/>
      <c r="B41" s="249"/>
      <c r="C41" s="232"/>
      <c r="D41" s="233"/>
      <c r="E41" s="234"/>
    </row>
    <row r="42" spans="1:7" ht="12.75" customHeight="1">
      <c r="A42" s="388" t="s">
        <v>124</v>
      </c>
      <c r="B42" s="388"/>
      <c r="C42" s="388"/>
      <c r="D42" s="388"/>
      <c r="E42" s="388"/>
      <c r="F42" s="178"/>
      <c r="G42" s="178"/>
    </row>
    <row r="43" spans="1:7" ht="12.75">
      <c r="A43" s="388"/>
      <c r="B43" s="388"/>
      <c r="C43" s="388"/>
      <c r="D43" s="388"/>
      <c r="E43" s="388"/>
      <c r="F43" s="178"/>
      <c r="G43" s="178"/>
    </row>
    <row r="44" spans="1:7" ht="12.75">
      <c r="A44" s="388"/>
      <c r="B44" s="388"/>
      <c r="C44" s="388"/>
      <c r="D44" s="388"/>
      <c r="E44" s="388"/>
      <c r="F44" s="178"/>
      <c r="G44" s="178"/>
    </row>
    <row r="45" spans="1:5" ht="12.75">
      <c r="A45" s="388"/>
      <c r="B45" s="388"/>
      <c r="C45" s="388"/>
      <c r="D45" s="388"/>
      <c r="E45" s="388"/>
    </row>
    <row r="46" spans="1:5" ht="41.25" customHeight="1">
      <c r="A46" s="388"/>
      <c r="B46" s="388"/>
      <c r="C46" s="388"/>
      <c r="D46" s="388"/>
      <c r="E46" s="388"/>
    </row>
    <row r="47" spans="1:5" ht="12.75" customHeight="1" hidden="1">
      <c r="A47" s="388"/>
      <c r="B47" s="388"/>
      <c r="C47" s="388"/>
      <c r="D47" s="388"/>
      <c r="E47" s="388"/>
    </row>
    <row r="48" spans="1:5" ht="12.75" customHeight="1" hidden="1">
      <c r="A48" s="388"/>
      <c r="B48" s="388"/>
      <c r="C48" s="388"/>
      <c r="D48" s="388"/>
      <c r="E48" s="388"/>
    </row>
    <row r="49" spans="1:5" ht="12.75">
      <c r="A49" s="98"/>
      <c r="B49" s="98"/>
      <c r="C49" s="98"/>
      <c r="D49" s="98"/>
      <c r="E49" s="98"/>
    </row>
    <row r="50" spans="1:7" ht="52.5" customHeight="1">
      <c r="A50" s="402" t="s">
        <v>343</v>
      </c>
      <c r="B50" s="402"/>
      <c r="C50" s="402"/>
      <c r="D50" s="402"/>
      <c r="E50" s="402"/>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268" customWidth="1"/>
    <col min="2" max="2" width="8.7109375" style="271"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51" t="s">
        <v>115</v>
      </c>
      <c r="B1" s="252"/>
      <c r="F1" s="253"/>
    </row>
    <row r="3" spans="1:13" s="257" customFormat="1" ht="25.5">
      <c r="A3" s="16" t="s">
        <v>89</v>
      </c>
      <c r="B3" s="254" t="s">
        <v>95</v>
      </c>
      <c r="C3" s="254" t="s">
        <v>119</v>
      </c>
      <c r="D3" s="254" t="s">
        <v>120</v>
      </c>
      <c r="E3" s="254" t="s">
        <v>96</v>
      </c>
      <c r="F3" s="255" t="s">
        <v>121</v>
      </c>
      <c r="G3" s="254" t="s">
        <v>122</v>
      </c>
      <c r="H3" s="256" t="s">
        <v>368</v>
      </c>
      <c r="K3" s="258"/>
      <c r="L3" s="258"/>
      <c r="M3" s="258"/>
    </row>
    <row r="4" spans="1:11" s="1" customFormat="1" ht="12.75">
      <c r="A4" s="259"/>
      <c r="B4" s="389" t="s">
        <v>92</v>
      </c>
      <c r="C4" s="389"/>
      <c r="D4" s="389"/>
      <c r="E4" s="389"/>
      <c r="F4" s="389"/>
      <c r="G4" s="389"/>
      <c r="H4" s="389"/>
      <c r="K4"/>
    </row>
    <row r="5" spans="1:8" ht="12.75">
      <c r="A5" s="259"/>
      <c r="B5" s="260"/>
      <c r="C5" s="260"/>
      <c r="D5" s="260"/>
      <c r="E5" s="260"/>
      <c r="F5" s="261"/>
      <c r="G5" s="260"/>
      <c r="H5" s="260"/>
    </row>
    <row r="6" spans="1:8" ht="12.75">
      <c r="A6" s="262">
        <v>1995</v>
      </c>
      <c r="B6" s="263" t="s">
        <v>106</v>
      </c>
      <c r="C6" s="263">
        <v>16.4</v>
      </c>
      <c r="D6" s="263" t="s">
        <v>106</v>
      </c>
      <c r="E6" s="263" t="s">
        <v>106</v>
      </c>
      <c r="F6" s="244">
        <v>34.75</v>
      </c>
      <c r="G6" s="263" t="s">
        <v>106</v>
      </c>
      <c r="H6" s="62">
        <v>77.6</v>
      </c>
    </row>
    <row r="7" spans="1:8" ht="12.75">
      <c r="A7" s="262">
        <v>1996</v>
      </c>
      <c r="B7" s="263" t="s">
        <v>106</v>
      </c>
      <c r="C7" s="263">
        <v>21.2</v>
      </c>
      <c r="D7" s="263" t="s">
        <v>106</v>
      </c>
      <c r="E7" s="263" t="s">
        <v>106</v>
      </c>
      <c r="F7" s="244">
        <v>38.85</v>
      </c>
      <c r="G7" s="263" t="s">
        <v>106</v>
      </c>
      <c r="H7" s="62">
        <v>88.6</v>
      </c>
    </row>
    <row r="8" spans="1:8" ht="12.75">
      <c r="A8" s="262">
        <v>1997</v>
      </c>
      <c r="B8" s="263" t="s">
        <v>106</v>
      </c>
      <c r="C8" s="263">
        <v>35</v>
      </c>
      <c r="D8" s="263" t="s">
        <v>106</v>
      </c>
      <c r="E8" s="263" t="s">
        <v>106</v>
      </c>
      <c r="F8" s="244">
        <v>51</v>
      </c>
      <c r="G8" s="263" t="s">
        <v>106</v>
      </c>
      <c r="H8" s="62">
        <v>125.8</v>
      </c>
    </row>
    <row r="9" spans="1:11" ht="12.75">
      <c r="A9" s="262">
        <v>1998</v>
      </c>
      <c r="B9" s="263" t="s">
        <v>106</v>
      </c>
      <c r="C9" s="263">
        <v>49</v>
      </c>
      <c r="D9" s="263" t="s">
        <v>106</v>
      </c>
      <c r="E9" s="263" t="s">
        <v>106</v>
      </c>
      <c r="F9" s="244">
        <v>53.7</v>
      </c>
      <c r="G9" s="263" t="s">
        <v>106</v>
      </c>
      <c r="H9" s="62">
        <v>154.9</v>
      </c>
      <c r="K9" s="263"/>
    </row>
    <row r="10" spans="1:11" ht="12.75">
      <c r="A10" s="262">
        <v>1999</v>
      </c>
      <c r="B10" s="263" t="s">
        <v>106</v>
      </c>
      <c r="C10" s="263">
        <v>80</v>
      </c>
      <c r="D10" s="263" t="s">
        <v>106</v>
      </c>
      <c r="E10" s="263" t="s">
        <v>106</v>
      </c>
      <c r="F10" s="244">
        <v>60.8</v>
      </c>
      <c r="G10" s="263" t="s">
        <v>106</v>
      </c>
      <c r="H10" s="62">
        <v>201.3</v>
      </c>
      <c r="K10" s="263"/>
    </row>
    <row r="11" spans="1:13" ht="12.75">
      <c r="A11" s="262">
        <v>2000</v>
      </c>
      <c r="B11" s="263">
        <v>2.5</v>
      </c>
      <c r="C11" s="263">
        <v>128.6</v>
      </c>
      <c r="D11" s="263" t="s">
        <v>106</v>
      </c>
      <c r="E11" s="263">
        <v>22.5</v>
      </c>
      <c r="F11" s="244">
        <v>75</v>
      </c>
      <c r="G11" s="263">
        <f>H11-B11-C11-E11-F11</f>
        <v>48.20000000000002</v>
      </c>
      <c r="H11" s="244">
        <v>276.8</v>
      </c>
      <c r="K11" s="263"/>
      <c r="L11" s="44"/>
      <c r="M11" s="23"/>
    </row>
    <row r="12" spans="1:13" ht="12.75">
      <c r="A12" s="243">
        <v>2001</v>
      </c>
      <c r="B12" s="263">
        <v>3</v>
      </c>
      <c r="C12" s="263">
        <v>171.2</v>
      </c>
      <c r="D12" s="263">
        <v>3.5</v>
      </c>
      <c r="E12" s="263">
        <v>23.5</v>
      </c>
      <c r="F12" s="244">
        <v>100.3</v>
      </c>
      <c r="G12" s="263">
        <f aca="true" t="shared" si="0" ref="G12:G20">H12-SUM(B12:F12)</f>
        <v>69.80000000000001</v>
      </c>
      <c r="H12" s="244">
        <v>371.3</v>
      </c>
      <c r="K12" s="263"/>
      <c r="L12" s="44"/>
      <c r="M12" s="23"/>
    </row>
    <row r="13" spans="1:13" ht="12.75">
      <c r="A13" s="243">
        <v>2002</v>
      </c>
      <c r="B13" s="263">
        <v>10</v>
      </c>
      <c r="C13" s="263">
        <v>251.1</v>
      </c>
      <c r="D13" s="263">
        <v>8</v>
      </c>
      <c r="E13" s="263">
        <v>55</v>
      </c>
      <c r="F13" s="244">
        <v>120.6</v>
      </c>
      <c r="G13" s="263">
        <f t="shared" si="0"/>
        <v>97.29999999999995</v>
      </c>
      <c r="H13" s="244">
        <v>542</v>
      </c>
      <c r="J13" s="263"/>
      <c r="K13" s="263"/>
      <c r="L13" s="44"/>
      <c r="M13" s="44"/>
    </row>
    <row r="14" spans="1:13" ht="12.75">
      <c r="A14" s="243">
        <v>2003</v>
      </c>
      <c r="B14" s="263">
        <v>13</v>
      </c>
      <c r="C14" s="263">
        <v>363.9</v>
      </c>
      <c r="D14" s="263">
        <v>17</v>
      </c>
      <c r="E14" s="263">
        <v>121.5</v>
      </c>
      <c r="F14" s="244">
        <v>103</v>
      </c>
      <c r="G14" s="263">
        <f t="shared" si="0"/>
        <v>131</v>
      </c>
      <c r="H14" s="244">
        <v>749.4</v>
      </c>
      <c r="J14" s="263"/>
      <c r="K14" s="263"/>
      <c r="L14" s="44"/>
      <c r="M14" s="44"/>
    </row>
    <row r="15" spans="1:13" ht="12.75">
      <c r="A15" s="243">
        <v>2004</v>
      </c>
      <c r="B15" s="263">
        <v>40</v>
      </c>
      <c r="C15" s="263">
        <v>601.5</v>
      </c>
      <c r="D15" s="263">
        <v>39.3</v>
      </c>
      <c r="E15" s="263">
        <v>193</v>
      </c>
      <c r="F15" s="244">
        <v>138.7</v>
      </c>
      <c r="G15" s="263">
        <f t="shared" si="0"/>
        <v>186.29999999999995</v>
      </c>
      <c r="H15" s="244">
        <v>1198.8</v>
      </c>
      <c r="J15" s="263"/>
      <c r="K15" s="263"/>
      <c r="L15" s="44"/>
      <c r="M15" s="44"/>
    </row>
    <row r="16" spans="1:13" ht="12.75">
      <c r="A16" s="243">
        <v>2005</v>
      </c>
      <c r="B16" s="263">
        <v>128.3</v>
      </c>
      <c r="C16" s="263">
        <v>833</v>
      </c>
      <c r="D16" s="263">
        <v>88</v>
      </c>
      <c r="E16" s="263">
        <v>339</v>
      </c>
      <c r="F16" s="244">
        <v>153.1</v>
      </c>
      <c r="G16" s="263">
        <f t="shared" si="0"/>
        <v>241.00000000000023</v>
      </c>
      <c r="H16" s="244">
        <v>1782.4</v>
      </c>
      <c r="J16" s="263"/>
      <c r="K16" s="263"/>
      <c r="L16" s="44"/>
      <c r="M16" s="44"/>
    </row>
    <row r="17" spans="1:13" ht="12.75">
      <c r="A17" s="243">
        <v>2006</v>
      </c>
      <c r="B17" s="263">
        <v>341.8</v>
      </c>
      <c r="C17" s="263">
        <v>926.4</v>
      </c>
      <c r="D17" s="263">
        <v>169.5</v>
      </c>
      <c r="E17" s="263">
        <v>469.1</v>
      </c>
      <c r="F17" s="244">
        <v>177.6</v>
      </c>
      <c r="G17" s="263">
        <f t="shared" si="0"/>
        <v>374.0999999999999</v>
      </c>
      <c r="H17" s="244">
        <v>2458.5</v>
      </c>
      <c r="J17" s="263"/>
      <c r="K17" s="263"/>
      <c r="L17" s="44"/>
      <c r="M17" s="44"/>
    </row>
    <row r="18" spans="1:13" ht="12.75">
      <c r="A18" s="243">
        <v>2007</v>
      </c>
      <c r="B18" s="263">
        <v>863.5</v>
      </c>
      <c r="C18" s="263">
        <v>937.5</v>
      </c>
      <c r="D18" s="263">
        <v>387</v>
      </c>
      <c r="E18" s="263">
        <v>743.6</v>
      </c>
      <c r="F18" s="263">
        <v>269.1</v>
      </c>
      <c r="G18" s="263">
        <f t="shared" si="0"/>
        <v>545.3000000000002</v>
      </c>
      <c r="H18" s="244">
        <v>3746</v>
      </c>
      <c r="J18" s="263"/>
      <c r="K18" s="263"/>
      <c r="L18" s="44"/>
      <c r="M18" s="44"/>
    </row>
    <row r="19" spans="1:13" ht="12.75">
      <c r="A19" s="243">
        <v>2008</v>
      </c>
      <c r="B19" s="87">
        <v>2012.701</v>
      </c>
      <c r="C19" s="263">
        <v>1268</v>
      </c>
      <c r="D19" s="87">
        <v>812.6</v>
      </c>
      <c r="E19" s="87">
        <v>1334.4673205919055</v>
      </c>
      <c r="F19" s="87">
        <v>401.1</v>
      </c>
      <c r="G19" s="263">
        <f t="shared" si="0"/>
        <v>1260.563401907314</v>
      </c>
      <c r="H19" s="244">
        <v>7089.43172249922</v>
      </c>
      <c r="J19" s="263"/>
      <c r="K19" s="263"/>
      <c r="L19" s="44"/>
      <c r="M19" s="44"/>
    </row>
    <row r="20" spans="1:13" ht="12.75">
      <c r="A20" s="264">
        <v>2009</v>
      </c>
      <c r="B20" s="72">
        <v>3781.7025000000003</v>
      </c>
      <c r="C20" s="88">
        <v>1508</v>
      </c>
      <c r="D20" s="72">
        <v>1439.3</v>
      </c>
      <c r="E20" s="72">
        <v>1364.0535714285713</v>
      </c>
      <c r="F20" s="265">
        <v>587.43</v>
      </c>
      <c r="G20" s="88">
        <f t="shared" si="0"/>
        <v>1999.9599999999973</v>
      </c>
      <c r="H20" s="266">
        <v>10680.446071428569</v>
      </c>
      <c r="J20" s="263"/>
      <c r="K20" s="267"/>
      <c r="L20" s="44"/>
      <c r="M20" s="23"/>
    </row>
    <row r="21" spans="2:13" ht="12.75">
      <c r="B21" s="269"/>
      <c r="C21" s="9"/>
      <c r="D21" s="9"/>
      <c r="E21" s="9"/>
      <c r="F21" s="9"/>
      <c r="G21" s="9"/>
      <c r="H21" s="245"/>
      <c r="J21" s="44"/>
      <c r="K21" s="23"/>
      <c r="L21" s="23"/>
      <c r="M21" s="23"/>
    </row>
    <row r="22" spans="1:10" ht="12.75">
      <c r="A22" s="268" t="s">
        <v>123</v>
      </c>
      <c r="B22" s="269"/>
      <c r="C22" s="9"/>
      <c r="D22" s="9"/>
      <c r="E22" s="9"/>
      <c r="F22" s="9"/>
      <c r="G22" s="9"/>
      <c r="H22" s="245"/>
      <c r="J22" s="192"/>
    </row>
    <row r="23" spans="2:10" ht="12.75">
      <c r="B23" s="269"/>
      <c r="C23" s="9"/>
      <c r="D23" s="9"/>
      <c r="E23" s="9"/>
      <c r="F23" s="9"/>
      <c r="G23" s="9"/>
      <c r="H23" s="245"/>
      <c r="J23" s="192"/>
    </row>
    <row r="24" spans="1:8" ht="117.75" customHeight="1">
      <c r="A24" s="388" t="s">
        <v>125</v>
      </c>
      <c r="B24" s="388"/>
      <c r="C24" s="388"/>
      <c r="D24" s="388"/>
      <c r="E24" s="388"/>
      <c r="F24" s="388"/>
      <c r="G24" s="388"/>
      <c r="H24" s="388"/>
    </row>
    <row r="25" spans="1:8" ht="12.75">
      <c r="A25" s="250"/>
      <c r="B25" s="250"/>
      <c r="C25" s="250"/>
      <c r="D25" s="250"/>
      <c r="E25" s="250"/>
      <c r="F25" s="250"/>
      <c r="G25" s="250"/>
      <c r="H25" s="250"/>
    </row>
    <row r="26" spans="1:8" ht="53.25" customHeight="1">
      <c r="A26" s="402" t="s">
        <v>343</v>
      </c>
      <c r="B26" s="402"/>
      <c r="C26" s="402"/>
      <c r="D26" s="402"/>
      <c r="E26" s="402"/>
      <c r="F26" s="402"/>
      <c r="G26" s="402"/>
      <c r="H26" s="402"/>
    </row>
    <row r="27" ht="12.75">
      <c r="A27" s="270"/>
    </row>
    <row r="28" spans="2:8" ht="12.75">
      <c r="B28" s="272"/>
      <c r="C28" s="272"/>
      <c r="D28" s="272"/>
      <c r="E28" s="272"/>
      <c r="F28" s="272"/>
      <c r="G28" s="272"/>
      <c r="H28" s="272"/>
    </row>
    <row r="32" spans="5:6" ht="12.75" customHeight="1">
      <c r="E32" s="273"/>
      <c r="F32" s="273"/>
    </row>
    <row r="33" spans="3:6" ht="12.75">
      <c r="C33" s="273"/>
      <c r="D33" s="273"/>
      <c r="E33" s="273"/>
      <c r="F33" s="273"/>
    </row>
    <row r="34" spans="3:6" ht="12.75">
      <c r="C34" s="273"/>
      <c r="D34" s="273"/>
      <c r="E34" s="273"/>
      <c r="F34" s="273"/>
    </row>
    <row r="35" spans="3:6" ht="12.75">
      <c r="C35" s="273"/>
      <c r="D35" s="273"/>
      <c r="E35" s="273"/>
      <c r="F35" s="273"/>
    </row>
    <row r="36" spans="3:6" ht="12.75">
      <c r="C36" s="273"/>
      <c r="D36" s="273"/>
      <c r="E36" s="273"/>
      <c r="F36" s="273"/>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30" t="s">
        <v>126</v>
      </c>
      <c r="B1" s="231"/>
      <c r="C1" s="232"/>
      <c r="D1" s="233"/>
      <c r="E1" s="234"/>
      <c r="F1" s="234"/>
    </row>
    <row r="2" spans="1:6" ht="12.75">
      <c r="A2" s="235"/>
      <c r="B2" s="233"/>
      <c r="C2" s="232"/>
      <c r="D2" s="233"/>
      <c r="E2" s="234"/>
      <c r="F2" s="234"/>
    </row>
    <row r="3" spans="1:5" ht="12.75">
      <c r="A3" s="236" t="s">
        <v>89</v>
      </c>
      <c r="B3" s="238" t="s">
        <v>131</v>
      </c>
      <c r="C3" s="239"/>
      <c r="D3" s="92"/>
      <c r="E3" s="92"/>
    </row>
    <row r="4" spans="1:5" ht="12.75">
      <c r="A4" s="235"/>
      <c r="B4" s="276" t="s">
        <v>92</v>
      </c>
      <c r="C4" s="241"/>
      <c r="D4" s="8"/>
      <c r="E4" s="8"/>
    </row>
    <row r="5" spans="1:5" ht="12.75">
      <c r="A5" s="235"/>
      <c r="B5" s="242"/>
      <c r="C5" s="234"/>
      <c r="E5" s="23"/>
    </row>
    <row r="6" spans="1:5" ht="12.75">
      <c r="A6" s="243">
        <v>1998</v>
      </c>
      <c r="B6" s="277">
        <v>962</v>
      </c>
      <c r="C6" s="53"/>
      <c r="D6" s="53"/>
      <c r="E6" s="53"/>
    </row>
    <row r="7" spans="1:6" ht="12.75">
      <c r="A7" s="243">
        <v>1999</v>
      </c>
      <c r="B7" s="62">
        <v>1166</v>
      </c>
      <c r="C7" s="53"/>
      <c r="D7" s="53"/>
      <c r="E7" s="53"/>
      <c r="F7" s="43"/>
    </row>
    <row r="8" spans="1:17" ht="12.75">
      <c r="A8" s="243">
        <v>2000</v>
      </c>
      <c r="B8" s="43">
        <v>1428</v>
      </c>
      <c r="C8" s="23"/>
      <c r="D8" s="53"/>
      <c r="E8" s="53"/>
      <c r="P8" s="43"/>
      <c r="Q8" s="43"/>
    </row>
    <row r="9" spans="1:17" ht="12.75">
      <c r="A9" s="243">
        <v>2001</v>
      </c>
      <c r="B9" s="43">
        <v>1762</v>
      </c>
      <c r="C9" s="23"/>
      <c r="D9" s="53"/>
      <c r="E9" s="53"/>
      <c r="F9" s="43"/>
      <c r="K9" s="43"/>
      <c r="L9" s="43"/>
      <c r="M9" s="43"/>
      <c r="N9" s="43"/>
      <c r="O9" s="43"/>
      <c r="P9" s="43"/>
      <c r="Q9" s="43"/>
    </row>
    <row r="10" spans="1:17" ht="12.75">
      <c r="A10" s="243">
        <v>2002</v>
      </c>
      <c r="B10" s="43">
        <v>2229</v>
      </c>
      <c r="C10" s="23"/>
      <c r="D10" s="53"/>
      <c r="E10" s="53"/>
      <c r="F10" s="43"/>
      <c r="L10" s="43"/>
      <c r="M10" s="43"/>
      <c r="N10" s="43"/>
      <c r="O10" s="43"/>
      <c r="P10" s="43"/>
      <c r="Q10" s="43"/>
    </row>
    <row r="11" spans="1:17" ht="12.75">
      <c r="A11" s="243">
        <v>2003</v>
      </c>
      <c r="B11" s="43">
        <v>2823</v>
      </c>
      <c r="C11" s="23"/>
      <c r="D11" s="53"/>
      <c r="E11" s="53"/>
      <c r="F11" s="43"/>
      <c r="L11" s="43"/>
      <c r="M11" s="43"/>
      <c r="N11" s="43"/>
      <c r="O11" s="43"/>
      <c r="P11" s="43"/>
      <c r="Q11" s="43"/>
    </row>
    <row r="12" spans="1:6" ht="12.75">
      <c r="A12" s="243">
        <v>2004</v>
      </c>
      <c r="B12" s="43">
        <v>3924</v>
      </c>
      <c r="C12" s="23"/>
      <c r="D12" s="53"/>
      <c r="E12" s="53"/>
      <c r="F12" s="43"/>
    </row>
    <row r="13" spans="1:17" ht="12.75">
      <c r="A13" s="243">
        <v>2005</v>
      </c>
      <c r="B13" s="43">
        <v>5323</v>
      </c>
      <c r="C13" s="23"/>
      <c r="D13" s="53"/>
      <c r="E13" s="53"/>
      <c r="F13" s="43"/>
      <c r="H13" s="43"/>
      <c r="I13" s="43"/>
      <c r="J13" s="43"/>
      <c r="K13" s="43"/>
      <c r="L13" s="43"/>
      <c r="M13" s="43"/>
      <c r="N13" s="43"/>
      <c r="O13" s="43"/>
      <c r="P13" s="43"/>
      <c r="Q13" s="43"/>
    </row>
    <row r="14" spans="1:6" ht="12.75">
      <c r="A14" s="243">
        <v>2006</v>
      </c>
      <c r="B14" s="43">
        <v>6929</v>
      </c>
      <c r="C14" s="23"/>
      <c r="D14" s="53"/>
      <c r="E14" s="53"/>
      <c r="F14" s="43"/>
    </row>
    <row r="15" spans="1:17" ht="12.75">
      <c r="A15" s="243">
        <v>2007</v>
      </c>
      <c r="B15" s="43">
        <v>9360</v>
      </c>
      <c r="C15" s="23"/>
      <c r="D15" s="53"/>
      <c r="E15" s="53"/>
      <c r="F15" s="43"/>
      <c r="H15" s="43"/>
      <c r="I15" s="43"/>
      <c r="J15" s="43"/>
      <c r="K15" s="43"/>
      <c r="L15" s="43"/>
      <c r="M15" s="43"/>
      <c r="N15" s="43"/>
      <c r="O15" s="43"/>
      <c r="P15" s="43"/>
      <c r="Q15" s="43"/>
    </row>
    <row r="16" spans="1:6" ht="12.75">
      <c r="A16" s="243">
        <v>2008</v>
      </c>
      <c r="B16" s="43">
        <v>15677</v>
      </c>
      <c r="C16" s="23"/>
      <c r="D16" s="53"/>
      <c r="E16" s="53"/>
      <c r="F16" s="43"/>
    </row>
    <row r="17" spans="1:6" ht="12.75">
      <c r="A17" s="264">
        <v>2009</v>
      </c>
      <c r="B17" s="50">
        <v>22893</v>
      </c>
      <c r="C17" s="23"/>
      <c r="D17" s="53"/>
      <c r="E17" s="53"/>
      <c r="F17" s="43"/>
    </row>
    <row r="18" spans="1:6" ht="12.75">
      <c r="A18" s="249"/>
      <c r="B18" s="249"/>
      <c r="C18" s="232"/>
      <c r="D18" s="233"/>
      <c r="E18" s="234"/>
      <c r="F18" s="234"/>
    </row>
    <row r="19" spans="1:6" ht="54.75" customHeight="1">
      <c r="A19" s="388" t="s">
        <v>141</v>
      </c>
      <c r="B19" s="388"/>
      <c r="C19" s="388"/>
      <c r="D19" s="388"/>
      <c r="E19" s="178"/>
      <c r="F19" s="178"/>
    </row>
    <row r="20" spans="1:6" ht="15" customHeight="1">
      <c r="A20" s="250"/>
      <c r="B20" s="250"/>
      <c r="C20" s="250"/>
      <c r="D20" s="178"/>
      <c r="E20" s="178"/>
      <c r="F20" s="178"/>
    </row>
    <row r="21" spans="1:6" ht="54.75" customHeight="1">
      <c r="A21" s="402" t="s">
        <v>343</v>
      </c>
      <c r="B21" s="402"/>
      <c r="C21" s="402"/>
      <c r="D21" s="402"/>
      <c r="E21" s="402"/>
      <c r="F21" s="178"/>
    </row>
    <row r="22" spans="1:6" ht="15" customHeight="1">
      <c r="A22" s="278"/>
      <c r="B22" s="250"/>
      <c r="C22" s="250"/>
      <c r="D22" s="178"/>
      <c r="E22" s="178"/>
      <c r="F22" s="178"/>
    </row>
    <row r="23" spans="1:6" ht="12.75">
      <c r="A23" s="250"/>
      <c r="B23" s="279"/>
      <c r="C23" s="280"/>
      <c r="D23" s="178"/>
      <c r="E23" s="178"/>
      <c r="F23" s="178"/>
    </row>
    <row r="24" spans="1:6" ht="12.75">
      <c r="A24" s="178"/>
      <c r="B24" s="387"/>
      <c r="C24" s="387"/>
      <c r="D24" s="178"/>
      <c r="E24" s="178"/>
      <c r="F24" s="178"/>
    </row>
    <row r="25" spans="1:6" ht="12.75">
      <c r="A25" s="178"/>
      <c r="B25" s="240"/>
      <c r="C25" s="240"/>
      <c r="D25" s="178"/>
      <c r="E25" s="178"/>
      <c r="F25" s="178"/>
    </row>
    <row r="26" spans="1:3" ht="12.75">
      <c r="A26" s="243"/>
      <c r="B26" s="44"/>
      <c r="C26" s="44"/>
    </row>
    <row r="27" spans="1:3" ht="12.75">
      <c r="A27" s="243"/>
      <c r="B27" s="44"/>
      <c r="C27" s="44"/>
    </row>
    <row r="28" spans="1:3" ht="12.75">
      <c r="A28" s="243"/>
      <c r="B28" s="44"/>
      <c r="C28" s="44"/>
    </row>
    <row r="29" spans="1:3" ht="12.75">
      <c r="A29" s="243"/>
      <c r="B29" s="44"/>
      <c r="C29" s="44"/>
    </row>
    <row r="30" spans="1:3" ht="12.75">
      <c r="A30" s="243"/>
      <c r="B30" s="44"/>
      <c r="C30" s="44"/>
    </row>
    <row r="31" spans="1:3" ht="12.75">
      <c r="A31" s="243"/>
      <c r="B31" s="44"/>
      <c r="C31" s="44"/>
    </row>
    <row r="32" spans="1:3" ht="12.75">
      <c r="A32" s="243"/>
      <c r="B32" s="44"/>
      <c r="C32" s="44"/>
    </row>
    <row r="33" spans="1:3" ht="12.75">
      <c r="A33" s="243"/>
      <c r="B33" s="44"/>
      <c r="C33" s="44"/>
    </row>
    <row r="34" spans="1:3" ht="12.75">
      <c r="A34" s="243"/>
      <c r="B34" s="44"/>
      <c r="C34" s="44"/>
    </row>
    <row r="35" spans="1:3" ht="12.75">
      <c r="A35" s="243"/>
      <c r="B35" s="44"/>
      <c r="C35" s="44"/>
    </row>
    <row r="36" spans="1:3" ht="12.75">
      <c r="A36" s="243"/>
      <c r="B36" s="44"/>
      <c r="C36" s="44"/>
    </row>
    <row r="37" spans="1:3" ht="12.75">
      <c r="A37" s="243"/>
      <c r="B37" s="44"/>
      <c r="C37" s="44"/>
    </row>
    <row r="38" spans="1:3" ht="12.75">
      <c r="A38" s="243"/>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08" customWidth="1"/>
    <col min="2" max="2" width="9.421875" style="283" customWidth="1"/>
    <col min="3" max="3" width="8.421875" style="283" customWidth="1"/>
    <col min="4" max="4" width="8.00390625" style="283" customWidth="1"/>
    <col min="5" max="5" width="9.57421875" style="283" customWidth="1"/>
    <col min="6" max="6" width="9.140625" style="283" customWidth="1"/>
    <col min="7" max="7" width="9.7109375" style="283" customWidth="1"/>
    <col min="8" max="8" width="10.140625" style="283" customWidth="1"/>
    <col min="9" max="9" width="20.28125" style="283" customWidth="1"/>
    <col min="10" max="10" width="9.421875" style="283" customWidth="1"/>
    <col min="11" max="16384" width="9.140625" style="283" customWidth="1"/>
  </cols>
  <sheetData>
    <row r="1" spans="1:10" ht="12.75" customHeight="1">
      <c r="A1" s="281" t="s">
        <v>128</v>
      </c>
      <c r="B1" s="282"/>
      <c r="C1" s="282"/>
      <c r="E1" s="282"/>
      <c r="H1" s="282"/>
      <c r="J1" s="282"/>
    </row>
    <row r="2" spans="1:10" s="285" customFormat="1" ht="12.75">
      <c r="A2" s="284"/>
      <c r="J2" s="286"/>
    </row>
    <row r="3" spans="1:9" s="290" customFormat="1" ht="12.75">
      <c r="A3" s="287" t="s">
        <v>89</v>
      </c>
      <c r="B3" s="288" t="s">
        <v>96</v>
      </c>
      <c r="C3" s="288" t="s">
        <v>99</v>
      </c>
      <c r="D3" s="288" t="s">
        <v>119</v>
      </c>
      <c r="E3" s="288" t="s">
        <v>94</v>
      </c>
      <c r="F3" s="288" t="s">
        <v>97</v>
      </c>
      <c r="G3" s="288" t="s">
        <v>122</v>
      </c>
      <c r="H3" s="288" t="s">
        <v>104</v>
      </c>
      <c r="I3" s="289"/>
    </row>
    <row r="4" spans="1:9" s="285" customFormat="1" ht="12.75">
      <c r="A4" s="284"/>
      <c r="B4" s="390" t="s">
        <v>105</v>
      </c>
      <c r="C4" s="390"/>
      <c r="D4" s="390"/>
      <c r="E4" s="390"/>
      <c r="F4" s="390"/>
      <c r="G4" s="390"/>
      <c r="H4" s="390"/>
      <c r="I4" s="291"/>
    </row>
    <row r="5" spans="1:9" s="285" customFormat="1" ht="12.75">
      <c r="A5" s="284"/>
      <c r="B5" s="292"/>
      <c r="C5" s="292"/>
      <c r="D5" s="292"/>
      <c r="E5" s="292"/>
      <c r="F5" s="292"/>
      <c r="G5" s="292"/>
      <c r="H5" s="292"/>
      <c r="I5" s="286"/>
    </row>
    <row r="6" spans="1:8" ht="12.75">
      <c r="A6" s="293">
        <v>1998</v>
      </c>
      <c r="B6" s="294">
        <v>10</v>
      </c>
      <c r="C6" s="294" t="s">
        <v>106</v>
      </c>
      <c r="D6" s="294">
        <v>69</v>
      </c>
      <c r="E6" s="294" t="s">
        <v>106</v>
      </c>
      <c r="F6" s="294">
        <v>0</v>
      </c>
      <c r="G6" s="294">
        <f>H6-B6-D6-F6</f>
        <v>76</v>
      </c>
      <c r="H6" s="295">
        <v>155</v>
      </c>
    </row>
    <row r="7" spans="1:8" ht="12.75">
      <c r="A7" s="293">
        <v>1999</v>
      </c>
      <c r="B7" s="294">
        <v>12</v>
      </c>
      <c r="C7" s="294" t="s">
        <v>106</v>
      </c>
      <c r="D7" s="294">
        <v>72</v>
      </c>
      <c r="E7" s="294">
        <v>17</v>
      </c>
      <c r="F7" s="294">
        <v>1</v>
      </c>
      <c r="G7" s="294">
        <f>H7-B7-D7-E7-F7</f>
        <v>95</v>
      </c>
      <c r="H7" s="295">
        <v>197</v>
      </c>
    </row>
    <row r="8" spans="1:8" ht="12.75">
      <c r="A8" s="293">
        <v>2000</v>
      </c>
      <c r="B8" s="294">
        <v>40</v>
      </c>
      <c r="C8" s="294" t="s">
        <v>106</v>
      </c>
      <c r="D8" s="294">
        <v>112</v>
      </c>
      <c r="E8" s="294">
        <v>22</v>
      </c>
      <c r="F8" s="294" t="s">
        <v>106</v>
      </c>
      <c r="G8" s="294">
        <v>94</v>
      </c>
      <c r="H8" s="295">
        <v>278</v>
      </c>
    </row>
    <row r="9" spans="1:8" ht="12.75">
      <c r="A9" s="293">
        <v>2001</v>
      </c>
      <c r="B9" s="294">
        <v>78</v>
      </c>
      <c r="C9" s="294" t="s">
        <v>106</v>
      </c>
      <c r="D9" s="294">
        <v>135</v>
      </c>
      <c r="E9" s="294">
        <v>29</v>
      </c>
      <c r="F9" s="294">
        <v>2</v>
      </c>
      <c r="G9" s="294">
        <f>H9-B9-D9-E9-F9</f>
        <v>90</v>
      </c>
      <c r="H9" s="295">
        <v>334</v>
      </c>
    </row>
    <row r="10" spans="1:8" ht="12.75">
      <c r="A10" s="293">
        <v>2002</v>
      </c>
      <c r="B10" s="294">
        <v>80</v>
      </c>
      <c r="C10" s="294" t="s">
        <v>106</v>
      </c>
      <c r="D10" s="294">
        <v>185</v>
      </c>
      <c r="E10" s="294">
        <v>44</v>
      </c>
      <c r="F10" s="294">
        <v>9</v>
      </c>
      <c r="G10" s="294">
        <f>H10-B10-D10-E10-F10</f>
        <v>121</v>
      </c>
      <c r="H10" s="295">
        <v>439</v>
      </c>
    </row>
    <row r="11" spans="1:8" ht="12.75">
      <c r="A11" s="293">
        <v>2003</v>
      </c>
      <c r="B11" s="294">
        <v>150</v>
      </c>
      <c r="C11" s="294" t="s">
        <v>106</v>
      </c>
      <c r="D11" s="294">
        <v>223</v>
      </c>
      <c r="E11" s="294">
        <v>63</v>
      </c>
      <c r="F11" s="294">
        <v>10</v>
      </c>
      <c r="G11" s="294">
        <f>H11-B11-D11-E11-F11</f>
        <v>148</v>
      </c>
      <c r="H11" s="295">
        <v>594</v>
      </c>
    </row>
    <row r="12" spans="1:8" ht="12.75">
      <c r="A12" s="293">
        <v>2004</v>
      </c>
      <c r="B12" s="294">
        <v>600</v>
      </c>
      <c r="C12" s="294" t="s">
        <v>106</v>
      </c>
      <c r="D12" s="294">
        <v>272</v>
      </c>
      <c r="E12" s="294">
        <v>90</v>
      </c>
      <c r="F12" s="294">
        <v>6</v>
      </c>
      <c r="G12" s="294">
        <f>H12-B12-D12-E12-F12</f>
        <v>84</v>
      </c>
      <c r="H12" s="295">
        <v>1052</v>
      </c>
    </row>
    <row r="13" spans="1:8" ht="12.75">
      <c r="A13" s="293">
        <v>2005</v>
      </c>
      <c r="B13" s="294">
        <v>850</v>
      </c>
      <c r="C13" s="294" t="s">
        <v>106</v>
      </c>
      <c r="D13" s="294">
        <v>290</v>
      </c>
      <c r="E13" s="294">
        <v>114</v>
      </c>
      <c r="F13" s="294">
        <v>26</v>
      </c>
      <c r="G13" s="294">
        <f>H13-B13-D13-E13-F13</f>
        <v>41</v>
      </c>
      <c r="H13" s="295">
        <v>1321</v>
      </c>
    </row>
    <row r="14" spans="1:8" ht="12.75">
      <c r="A14" s="293">
        <v>2006</v>
      </c>
      <c r="B14" s="294">
        <v>850</v>
      </c>
      <c r="C14" s="294">
        <v>10</v>
      </c>
      <c r="D14" s="294">
        <v>287</v>
      </c>
      <c r="E14" s="294">
        <v>145</v>
      </c>
      <c r="F14" s="294">
        <v>88</v>
      </c>
      <c r="G14" s="294">
        <f>H14-SUM(B14:F14)</f>
        <v>223</v>
      </c>
      <c r="H14" s="295">
        <v>1603</v>
      </c>
    </row>
    <row r="15" spans="1:8" ht="12.75">
      <c r="A15" s="296">
        <v>2007</v>
      </c>
      <c r="B15" s="297">
        <v>1107</v>
      </c>
      <c r="C15" s="297">
        <v>70</v>
      </c>
      <c r="D15" s="297">
        <v>210</v>
      </c>
      <c r="E15" s="297">
        <v>207</v>
      </c>
      <c r="F15" s="297">
        <v>560</v>
      </c>
      <c r="G15" s="297">
        <f>H15-SUM(B15:F15)</f>
        <v>276</v>
      </c>
      <c r="H15" s="298">
        <v>2430</v>
      </c>
    </row>
    <row r="16" spans="1:8" ht="12.75">
      <c r="A16" s="296">
        <v>2008</v>
      </c>
      <c r="B16" s="297">
        <v>2002</v>
      </c>
      <c r="C16" s="297">
        <v>338</v>
      </c>
      <c r="D16" s="297">
        <v>230</v>
      </c>
      <c r="E16" s="297">
        <v>342</v>
      </c>
      <c r="F16" s="297">
        <v>2605</v>
      </c>
      <c r="G16" s="298">
        <f>H16-SUM(B16:F16)</f>
        <v>766</v>
      </c>
      <c r="H16" s="298">
        <v>6283</v>
      </c>
    </row>
    <row r="17" spans="1:8" ht="12.75">
      <c r="A17" s="299">
        <v>2009</v>
      </c>
      <c r="B17" s="300">
        <v>3800</v>
      </c>
      <c r="C17" s="301">
        <v>730</v>
      </c>
      <c r="D17" s="300">
        <v>484</v>
      </c>
      <c r="E17" s="300">
        <v>477</v>
      </c>
      <c r="F17" s="300">
        <v>69</v>
      </c>
      <c r="G17" s="302">
        <f>H17-SUM(B17:F17)</f>
        <v>1656</v>
      </c>
      <c r="H17" s="302">
        <v>7216</v>
      </c>
    </row>
    <row r="18" ht="12.75">
      <c r="A18" s="293"/>
    </row>
    <row r="19" spans="1:12" ht="15.75" customHeight="1">
      <c r="A19" s="391" t="s">
        <v>132</v>
      </c>
      <c r="B19" s="391"/>
      <c r="C19" s="391"/>
      <c r="D19" s="391"/>
      <c r="E19" s="391"/>
      <c r="F19" s="391"/>
      <c r="G19" s="391"/>
      <c r="H19" s="391"/>
      <c r="I19" s="391"/>
      <c r="J19" s="303"/>
      <c r="K19" s="303"/>
      <c r="L19" s="303"/>
    </row>
    <row r="20" spans="1:12" ht="12.75" customHeight="1">
      <c r="A20" s="304"/>
      <c r="B20" s="304"/>
      <c r="C20" s="304"/>
      <c r="D20" s="304"/>
      <c r="E20" s="304"/>
      <c r="F20" s="304"/>
      <c r="G20" s="304"/>
      <c r="H20" s="304"/>
      <c r="I20" s="304"/>
      <c r="J20" s="304"/>
      <c r="K20" s="304"/>
      <c r="L20" s="304"/>
    </row>
    <row r="21" spans="1:12" ht="40.5" customHeight="1">
      <c r="A21" s="392" t="s">
        <v>142</v>
      </c>
      <c r="B21" s="392"/>
      <c r="C21" s="392"/>
      <c r="D21" s="392"/>
      <c r="E21" s="392"/>
      <c r="F21" s="392"/>
      <c r="G21" s="392"/>
      <c r="H21" s="392"/>
      <c r="I21" s="392"/>
      <c r="J21" s="305"/>
      <c r="K21" s="305"/>
      <c r="L21" s="306"/>
    </row>
    <row r="22" spans="1:12" ht="12.75">
      <c r="A22" s="178"/>
      <c r="B22" s="178"/>
      <c r="C22" s="178"/>
      <c r="D22" s="178"/>
      <c r="E22" s="178"/>
      <c r="F22" s="178"/>
      <c r="G22" s="178"/>
      <c r="H22" s="178"/>
      <c r="I22" s="178"/>
      <c r="J22" s="305"/>
      <c r="K22" s="305"/>
      <c r="L22" s="306"/>
    </row>
    <row r="23" spans="1:12" ht="41.25" customHeight="1">
      <c r="A23" s="402" t="s">
        <v>343</v>
      </c>
      <c r="B23" s="402"/>
      <c r="C23" s="402"/>
      <c r="D23" s="402"/>
      <c r="E23" s="402"/>
      <c r="F23" s="402"/>
      <c r="G23" s="402"/>
      <c r="H23" s="402"/>
      <c r="I23" s="402"/>
      <c r="J23" s="305"/>
      <c r="K23" s="305"/>
      <c r="L23" s="306"/>
    </row>
    <row r="24" spans="1:12" ht="12.75">
      <c r="A24" s="307"/>
      <c r="B24" s="307"/>
      <c r="C24" s="307"/>
      <c r="D24" s="307"/>
      <c r="E24" s="307"/>
      <c r="F24" s="307"/>
      <c r="G24" s="305"/>
      <c r="H24" s="305"/>
      <c r="I24" s="305"/>
      <c r="J24" s="305"/>
      <c r="K24" s="305"/>
      <c r="L24" s="306"/>
    </row>
    <row r="25" spans="1:12" ht="12.75">
      <c r="A25" s="307"/>
      <c r="B25" s="307"/>
      <c r="C25" s="307"/>
      <c r="D25" s="307"/>
      <c r="E25" s="307"/>
      <c r="F25" s="307"/>
      <c r="G25" s="305"/>
      <c r="H25" s="305"/>
      <c r="I25" s="305"/>
      <c r="J25" s="305"/>
      <c r="K25" s="305"/>
      <c r="L25" s="306"/>
    </row>
    <row r="26" spans="1:12" ht="12.75">
      <c r="A26" s="307"/>
      <c r="B26" s="307"/>
      <c r="C26" s="307"/>
      <c r="D26" s="307"/>
      <c r="E26" s="307"/>
      <c r="F26" s="307"/>
      <c r="G26" s="305"/>
      <c r="H26" s="305"/>
      <c r="I26" s="305"/>
      <c r="J26" s="305"/>
      <c r="K26" s="305"/>
      <c r="L26" s="306"/>
    </row>
    <row r="27" spans="1:12" ht="12.75">
      <c r="A27" s="305"/>
      <c r="B27" s="305"/>
      <c r="C27" s="305"/>
      <c r="D27" s="305"/>
      <c r="E27" s="305"/>
      <c r="F27" s="305"/>
      <c r="G27" s="305"/>
      <c r="H27" s="305"/>
      <c r="I27" s="305"/>
      <c r="J27" s="305"/>
      <c r="K27" s="305"/>
      <c r="L27" s="306"/>
    </row>
    <row r="28" spans="1:12" ht="12.75" customHeight="1">
      <c r="A28" s="305"/>
      <c r="B28" s="305"/>
      <c r="C28" s="305"/>
      <c r="D28" s="305"/>
      <c r="E28" s="305"/>
      <c r="F28" s="305"/>
      <c r="G28" s="305"/>
      <c r="H28" s="305"/>
      <c r="I28" s="305"/>
      <c r="J28" s="305"/>
      <c r="K28" s="305"/>
      <c r="L28" s="306"/>
    </row>
    <row r="29" spans="2:5" ht="12.75">
      <c r="B29" s="309"/>
      <c r="C29" s="309"/>
      <c r="E29" s="309"/>
    </row>
    <row r="30" spans="2:5" ht="12.75">
      <c r="B30" s="309"/>
      <c r="C30" s="309"/>
      <c r="E30" s="309"/>
    </row>
    <row r="31" spans="2:5" ht="12.75">
      <c r="B31" s="309"/>
      <c r="C31" s="309"/>
      <c r="E31" s="309"/>
    </row>
    <row r="32" spans="2:5" ht="12.75">
      <c r="B32" s="309"/>
      <c r="C32" s="309"/>
      <c r="E32" s="309"/>
    </row>
  </sheetData>
  <sheetProtection/>
  <mergeCells count="4">
    <mergeCell ref="B4:H4"/>
    <mergeCell ref="A19:I19"/>
    <mergeCell ref="A21:I21"/>
    <mergeCell ref="A23:I23"/>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08" t="s">
        <v>130</v>
      </c>
    </row>
    <row r="3" spans="1:5" ht="29.25" customHeight="1">
      <c r="A3" s="78" t="s">
        <v>133</v>
      </c>
      <c r="B3" s="79" t="s">
        <v>90</v>
      </c>
      <c r="D3" s="23"/>
      <c r="E3" s="92"/>
    </row>
    <row r="4" spans="2:5" ht="12.75">
      <c r="B4" s="2" t="s">
        <v>92</v>
      </c>
      <c r="D4" s="23"/>
      <c r="E4" s="8"/>
    </row>
    <row r="5" spans="4:5" ht="12.75">
      <c r="D5" s="23"/>
      <c r="E5" s="8"/>
    </row>
    <row r="6" spans="1:5" ht="12.75">
      <c r="A6" s="5" t="s">
        <v>96</v>
      </c>
      <c r="B6" s="207">
        <v>9779</v>
      </c>
      <c r="D6" s="23"/>
      <c r="E6" s="310"/>
    </row>
    <row r="7" spans="1:5" ht="12.75">
      <c r="A7" s="5" t="s">
        <v>97</v>
      </c>
      <c r="B7" s="207">
        <v>3386</v>
      </c>
      <c r="D7" s="23"/>
      <c r="E7" s="8"/>
    </row>
    <row r="8" spans="1:5" ht="12.75">
      <c r="A8" s="5" t="s">
        <v>119</v>
      </c>
      <c r="B8" s="207">
        <v>2633</v>
      </c>
      <c r="D8" s="23"/>
      <c r="E8" s="8"/>
    </row>
    <row r="9" spans="1:5" ht="12.75">
      <c r="A9" s="5" t="s">
        <v>121</v>
      </c>
      <c r="B9" s="207">
        <v>1650</v>
      </c>
      <c r="D9" s="23"/>
      <c r="E9" s="8"/>
    </row>
    <row r="10" spans="1:9" ht="12.75">
      <c r="A10" s="5" t="s">
        <v>99</v>
      </c>
      <c r="B10" s="207">
        <v>1186</v>
      </c>
      <c r="D10" s="23"/>
      <c r="E10" s="8"/>
      <c r="G10" s="43"/>
      <c r="H10" s="311"/>
      <c r="I10" s="312"/>
    </row>
    <row r="11" spans="1:9" ht="12.75">
      <c r="A11" s="5" t="s">
        <v>134</v>
      </c>
      <c r="B11" s="207">
        <v>520</v>
      </c>
      <c r="D11" s="23"/>
      <c r="E11" s="8"/>
      <c r="H11" s="91"/>
      <c r="I11" s="91"/>
    </row>
    <row r="12" spans="1:5" ht="12.75">
      <c r="A12" s="142" t="s">
        <v>135</v>
      </c>
      <c r="B12" s="263">
        <v>465</v>
      </c>
      <c r="D12" s="23"/>
      <c r="E12" s="8"/>
    </row>
    <row r="13" spans="1:5" ht="12.75">
      <c r="A13" s="119" t="s">
        <v>136</v>
      </c>
      <c r="B13" s="263">
        <v>363</v>
      </c>
      <c r="D13" s="23"/>
      <c r="E13" s="8"/>
    </row>
    <row r="14" spans="1:5" ht="12.75">
      <c r="A14" s="5" t="s">
        <v>137</v>
      </c>
      <c r="B14" s="207">
        <v>305</v>
      </c>
      <c r="D14" s="23"/>
      <c r="E14" s="8"/>
    </row>
    <row r="15" spans="1:5" ht="12.75">
      <c r="A15" s="119" t="s">
        <v>138</v>
      </c>
      <c r="B15" s="263">
        <v>272</v>
      </c>
      <c r="D15" s="23"/>
      <c r="E15" s="8"/>
    </row>
    <row r="16" spans="1:5" ht="12.75">
      <c r="A16" s="5" t="s">
        <v>98</v>
      </c>
      <c r="B16" s="207">
        <v>120</v>
      </c>
      <c r="D16" s="23"/>
      <c r="E16" s="8"/>
    </row>
    <row r="17" spans="1:5" ht="12.75">
      <c r="A17" s="119"/>
      <c r="B17" s="310"/>
      <c r="D17" s="23"/>
      <c r="E17" s="8"/>
    </row>
    <row r="18" spans="1:5" ht="12.75">
      <c r="A18" s="313" t="s">
        <v>139</v>
      </c>
      <c r="B18" s="161">
        <v>22893</v>
      </c>
      <c r="D18" s="56"/>
      <c r="E18" s="314"/>
    </row>
    <row r="19" spans="1:5" ht="12.75">
      <c r="A19" s="315"/>
      <c r="B19" s="93"/>
      <c r="D19" s="56"/>
      <c r="E19" s="314"/>
    </row>
    <row r="20" spans="1:5" ht="12.75">
      <c r="A20" s="142" t="s">
        <v>140</v>
      </c>
      <c r="B20" s="93"/>
      <c r="D20" s="56"/>
      <c r="E20" s="314"/>
    </row>
    <row r="22" spans="1:6" ht="53.25" customHeight="1">
      <c r="A22" s="388" t="s">
        <v>143</v>
      </c>
      <c r="B22" s="388"/>
      <c r="C22" s="388"/>
      <c r="D22" s="388"/>
      <c r="E22" s="388"/>
      <c r="F22" s="316"/>
    </row>
    <row r="23" spans="1:5" ht="12.75">
      <c r="A23" s="180"/>
      <c r="B23" s="99"/>
      <c r="C23" s="98"/>
      <c r="D23" s="98"/>
      <c r="E23" s="99"/>
    </row>
    <row r="24" spans="1:9" ht="54.75" customHeight="1">
      <c r="A24" s="402" t="s">
        <v>343</v>
      </c>
      <c r="B24" s="402"/>
      <c r="C24" s="402"/>
      <c r="D24" s="402"/>
      <c r="E24" s="402"/>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390</v>
      </c>
      <c r="B1" s="1"/>
      <c r="C1" s="1"/>
      <c r="D1" s="1"/>
    </row>
    <row r="3" spans="1:9" ht="64.5" customHeight="1">
      <c r="A3" s="78" t="s">
        <v>344</v>
      </c>
      <c r="B3" s="79" t="s">
        <v>391</v>
      </c>
      <c r="C3" s="79" t="s">
        <v>392</v>
      </c>
      <c r="D3" s="79"/>
      <c r="E3" s="79" t="s">
        <v>393</v>
      </c>
      <c r="F3" s="79" t="s">
        <v>394</v>
      </c>
      <c r="G3" s="79" t="s">
        <v>395</v>
      </c>
      <c r="I3" s="23"/>
    </row>
    <row r="4" spans="2:7" ht="12.75">
      <c r="B4" s="399" t="s">
        <v>333</v>
      </c>
      <c r="C4" s="399"/>
      <c r="D4" s="2"/>
      <c r="E4" s="399" t="s">
        <v>396</v>
      </c>
      <c r="F4" s="399"/>
      <c r="G4" s="399"/>
    </row>
    <row r="5" spans="2:7" ht="12.75">
      <c r="B5" s="2"/>
      <c r="C5" s="2"/>
      <c r="D5" s="2"/>
      <c r="E5" s="2"/>
      <c r="F5" s="2"/>
      <c r="G5" s="2"/>
    </row>
    <row r="6" spans="1:7" ht="12.75">
      <c r="A6" s="39" t="s">
        <v>397</v>
      </c>
      <c r="B6" s="80">
        <v>3.1130639859711984</v>
      </c>
      <c r="C6" s="80">
        <v>1.687073611602674</v>
      </c>
      <c r="D6" s="80"/>
      <c r="E6" s="43">
        <v>3053</v>
      </c>
      <c r="F6" s="43">
        <v>3246.0424003847443</v>
      </c>
      <c r="G6" s="44">
        <v>4374</v>
      </c>
    </row>
    <row r="7" spans="1:7" ht="12.75">
      <c r="A7" s="39" t="s">
        <v>335</v>
      </c>
      <c r="B7" s="80">
        <v>1.2983493135583668</v>
      </c>
      <c r="C7" s="80">
        <v>0.9497433993523652</v>
      </c>
      <c r="D7" s="80"/>
      <c r="E7" s="43">
        <v>4029</v>
      </c>
      <c r="F7" s="43">
        <v>4134.300160624267</v>
      </c>
      <c r="G7" s="44">
        <v>4744</v>
      </c>
    </row>
    <row r="8" spans="1:7" s="86" customFormat="1" ht="12.75">
      <c r="A8" s="82" t="s">
        <v>398</v>
      </c>
      <c r="B8" s="83">
        <v>1.7006610953653745</v>
      </c>
      <c r="C8" s="83">
        <v>1.350767398080932</v>
      </c>
      <c r="D8" s="83"/>
      <c r="E8" s="84">
        <v>2105</v>
      </c>
      <c r="F8" s="84">
        <v>2177.206650352834</v>
      </c>
      <c r="G8" s="85">
        <v>2620</v>
      </c>
    </row>
    <row r="9" spans="1:9" ht="12.75">
      <c r="A9" s="39" t="s">
        <v>383</v>
      </c>
      <c r="B9" s="80">
        <v>2.103637928636437</v>
      </c>
      <c r="C9" s="80">
        <v>1.5171601683630076</v>
      </c>
      <c r="D9" s="80"/>
      <c r="E9" s="43">
        <v>2407</v>
      </c>
      <c r="F9" s="44">
        <v>2509.334297797684</v>
      </c>
      <c r="G9" s="44">
        <v>3130</v>
      </c>
      <c r="I9" s="23"/>
    </row>
    <row r="10" spans="1:9" ht="12.75">
      <c r="A10" s="39" t="s">
        <v>337</v>
      </c>
      <c r="B10" s="80">
        <v>1.289780687892339</v>
      </c>
      <c r="C10" s="80">
        <v>0.6046389941673613</v>
      </c>
      <c r="D10" s="80"/>
      <c r="E10" s="43">
        <v>728</v>
      </c>
      <c r="F10" s="44">
        <v>746.9003121071366</v>
      </c>
      <c r="G10" s="44">
        <v>842</v>
      </c>
      <c r="I10" s="23"/>
    </row>
    <row r="11" spans="1:7" ht="12.75">
      <c r="A11" s="39" t="s">
        <v>399</v>
      </c>
      <c r="B11" s="80">
        <v>2.3257525268980173</v>
      </c>
      <c r="C11" s="80">
        <v>1.9187138719801267</v>
      </c>
      <c r="D11" s="80"/>
      <c r="E11" s="43">
        <v>261</v>
      </c>
      <c r="F11" s="43">
        <v>273.281606348115</v>
      </c>
      <c r="G11" s="44">
        <v>353</v>
      </c>
    </row>
    <row r="12" spans="1:7" ht="12.75">
      <c r="A12" s="39" t="s">
        <v>400</v>
      </c>
      <c r="B12" s="80">
        <v>1.6565424470769585</v>
      </c>
      <c r="C12" s="80">
        <v>1.2761038193999985</v>
      </c>
      <c r="D12" s="80"/>
      <c r="E12" s="43">
        <v>396</v>
      </c>
      <c r="F12" s="43">
        <v>421.8771805720508</v>
      </c>
      <c r="G12" s="44">
        <v>582.0197022406378</v>
      </c>
    </row>
    <row r="13" spans="1:9" ht="12.75">
      <c r="A13" s="76" t="s">
        <v>401</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368</v>
      </c>
      <c r="B15" s="71"/>
      <c r="C15" s="71"/>
      <c r="D15" s="71"/>
      <c r="E15" s="43">
        <v>10940</v>
      </c>
      <c r="F15" s="87">
        <v>11411.865249293209</v>
      </c>
      <c r="G15" s="49">
        <v>14240.01970224064</v>
      </c>
      <c r="I15" s="63"/>
    </row>
    <row r="16" spans="1:9" ht="12.75">
      <c r="A16" s="73" t="s">
        <v>402</v>
      </c>
      <c r="B16" s="23"/>
      <c r="C16" s="23"/>
      <c r="D16" s="23"/>
      <c r="E16" s="43">
        <v>10217</v>
      </c>
      <c r="F16" s="87">
        <v>10636.577170913832</v>
      </c>
      <c r="G16" s="44">
        <v>13090</v>
      </c>
      <c r="I16" s="63"/>
    </row>
    <row r="17" spans="1:9" ht="12.75">
      <c r="A17" s="74" t="s">
        <v>403</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400" t="s">
        <v>404</v>
      </c>
      <c r="B19" s="400"/>
      <c r="C19" s="400"/>
      <c r="D19" s="400"/>
      <c r="E19" s="400"/>
      <c r="F19" s="400"/>
      <c r="G19" s="400"/>
      <c r="H19" s="400"/>
      <c r="I19" s="400"/>
    </row>
    <row r="20" spans="1:9" s="91" customFormat="1" ht="12.75">
      <c r="A20" s="400"/>
      <c r="B20" s="400"/>
      <c r="C20" s="400"/>
      <c r="D20" s="400"/>
      <c r="E20" s="400"/>
      <c r="F20" s="400"/>
      <c r="G20" s="400"/>
      <c r="H20" s="400"/>
      <c r="I20" s="400"/>
    </row>
    <row r="21" spans="1:9" s="91" customFormat="1" ht="12.75">
      <c r="A21" s="400"/>
      <c r="B21" s="400"/>
      <c r="C21" s="400"/>
      <c r="D21" s="400"/>
      <c r="E21" s="400"/>
      <c r="F21" s="400"/>
      <c r="G21" s="400"/>
      <c r="H21" s="400"/>
      <c r="I21" s="400"/>
    </row>
    <row r="22" spans="1:9" s="91" customFormat="1" ht="12.75">
      <c r="A22" s="400"/>
      <c r="B22" s="400"/>
      <c r="C22" s="400"/>
      <c r="D22" s="400"/>
      <c r="E22" s="400"/>
      <c r="F22" s="400"/>
      <c r="G22" s="400"/>
      <c r="H22" s="400"/>
      <c r="I22" s="400"/>
    </row>
    <row r="23" spans="1:9" s="91" customFormat="1" ht="12.75">
      <c r="A23" s="400"/>
      <c r="B23" s="400"/>
      <c r="C23" s="400"/>
      <c r="D23" s="400"/>
      <c r="E23" s="400"/>
      <c r="F23" s="400"/>
      <c r="G23" s="400"/>
      <c r="H23" s="400"/>
      <c r="I23" s="400"/>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400" t="s">
        <v>405</v>
      </c>
      <c r="B26" s="400"/>
      <c r="C26" s="400"/>
      <c r="D26" s="400"/>
      <c r="E26" s="400"/>
      <c r="F26" s="400"/>
      <c r="G26" s="400"/>
      <c r="H26" s="400"/>
      <c r="I26" s="400"/>
    </row>
    <row r="27" spans="1:9" s="91" customFormat="1" ht="12.75">
      <c r="A27" s="400"/>
      <c r="B27" s="400"/>
      <c r="C27" s="400"/>
      <c r="D27" s="400"/>
      <c r="E27" s="400"/>
      <c r="F27" s="400"/>
      <c r="G27" s="400"/>
      <c r="H27" s="400"/>
      <c r="I27" s="400"/>
    </row>
    <row r="28" ht="12.75">
      <c r="A28" s="23"/>
    </row>
    <row r="29" spans="1:9" ht="39" customHeight="1">
      <c r="A29" s="398" t="s">
        <v>343</v>
      </c>
      <c r="B29" s="398"/>
      <c r="C29" s="398"/>
      <c r="D29" s="398"/>
      <c r="E29" s="398"/>
      <c r="F29" s="398"/>
      <c r="G29" s="398"/>
      <c r="H29" s="398"/>
      <c r="I29" s="398"/>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144</v>
      </c>
    </row>
    <row r="3" spans="1:2" ht="25.5">
      <c r="A3" s="3" t="s">
        <v>89</v>
      </c>
      <c r="B3" s="79" t="s">
        <v>90</v>
      </c>
    </row>
    <row r="4" ht="12.75">
      <c r="B4" s="2" t="s">
        <v>92</v>
      </c>
    </row>
    <row r="6" spans="1:2" ht="12.75">
      <c r="A6" s="5">
        <v>1980</v>
      </c>
      <c r="B6" s="245">
        <v>1</v>
      </c>
    </row>
    <row r="7" spans="1:2" ht="12.75">
      <c r="A7" s="5">
        <v>1981</v>
      </c>
      <c r="B7" s="245">
        <v>3</v>
      </c>
    </row>
    <row r="8" spans="1:2" ht="12.75">
      <c r="A8" s="5">
        <v>1982</v>
      </c>
      <c r="B8" s="245">
        <v>13</v>
      </c>
    </row>
    <row r="9" spans="1:2" ht="12.75">
      <c r="A9" s="5">
        <v>1983</v>
      </c>
      <c r="B9" s="245">
        <v>16.7</v>
      </c>
    </row>
    <row r="10" spans="1:2" ht="12.75">
      <c r="A10" s="5">
        <v>1984</v>
      </c>
      <c r="B10" s="245">
        <v>17.45</v>
      </c>
    </row>
    <row r="11" spans="1:2" ht="12.75">
      <c r="A11" s="5">
        <v>1985</v>
      </c>
      <c r="B11" s="245">
        <v>33.05</v>
      </c>
    </row>
    <row r="12" spans="1:2" ht="12.75">
      <c r="A12" s="5">
        <v>1986</v>
      </c>
      <c r="B12" s="245">
        <v>61.3</v>
      </c>
    </row>
    <row r="13" spans="1:2" ht="12.75">
      <c r="A13" s="5">
        <v>1987</v>
      </c>
      <c r="B13" s="245">
        <v>118.8</v>
      </c>
    </row>
    <row r="14" spans="1:2" ht="12.75">
      <c r="A14" s="5">
        <v>1988</v>
      </c>
      <c r="B14" s="245">
        <v>148.8</v>
      </c>
    </row>
    <row r="15" spans="1:2" ht="12.75">
      <c r="A15" s="5">
        <v>1989</v>
      </c>
      <c r="B15" s="245">
        <v>198.8</v>
      </c>
    </row>
    <row r="16" spans="1:2" ht="12.75">
      <c r="A16" s="5">
        <v>1990</v>
      </c>
      <c r="B16" s="245">
        <v>273.8</v>
      </c>
    </row>
    <row r="17" spans="1:2" ht="12.75">
      <c r="A17" s="5">
        <v>1991</v>
      </c>
      <c r="B17" s="245">
        <v>353.8</v>
      </c>
    </row>
    <row r="18" spans="1:2" ht="12.75">
      <c r="A18" s="5">
        <v>1992</v>
      </c>
      <c r="B18" s="245">
        <v>356.3</v>
      </c>
    </row>
    <row r="19" spans="1:2" ht="12.75">
      <c r="A19" s="5">
        <v>1993</v>
      </c>
      <c r="B19" s="245">
        <v>356.3</v>
      </c>
    </row>
    <row r="20" spans="1:2" ht="12.75">
      <c r="A20" s="5">
        <v>1994</v>
      </c>
      <c r="B20" s="245">
        <v>356.3</v>
      </c>
    </row>
    <row r="21" spans="1:2" ht="12.75">
      <c r="A21" s="5">
        <v>1995</v>
      </c>
      <c r="B21" s="245">
        <v>356.3</v>
      </c>
    </row>
    <row r="22" spans="1:2" ht="12.75">
      <c r="A22" s="5">
        <v>1996</v>
      </c>
      <c r="B22" s="245">
        <v>366.3</v>
      </c>
    </row>
    <row r="23" spans="1:2" ht="12.75">
      <c r="A23" s="5">
        <v>1997</v>
      </c>
      <c r="B23" s="245">
        <v>366.3</v>
      </c>
    </row>
    <row r="24" spans="1:2" ht="12.75">
      <c r="A24" s="5">
        <v>1998</v>
      </c>
      <c r="B24" s="245">
        <v>366.3</v>
      </c>
    </row>
    <row r="25" spans="1:2" ht="12.75">
      <c r="A25" s="5">
        <v>1999</v>
      </c>
      <c r="B25" s="245">
        <v>366.3</v>
      </c>
    </row>
    <row r="26" spans="1:2" ht="12.75">
      <c r="A26" s="5">
        <v>2000</v>
      </c>
      <c r="B26" s="245">
        <v>356.3</v>
      </c>
    </row>
    <row r="27" spans="1:2" ht="12.75">
      <c r="A27" s="5">
        <v>2001</v>
      </c>
      <c r="B27" s="245">
        <v>356.3</v>
      </c>
    </row>
    <row r="28" spans="1:2" ht="12.75">
      <c r="A28" s="5">
        <v>2002</v>
      </c>
      <c r="B28" s="245">
        <v>356.3</v>
      </c>
    </row>
    <row r="29" spans="1:2" ht="12.75">
      <c r="A29" s="5">
        <v>2003</v>
      </c>
      <c r="B29" s="245">
        <v>356.3</v>
      </c>
    </row>
    <row r="30" spans="1:2" ht="12.75">
      <c r="A30" s="5">
        <v>2004</v>
      </c>
      <c r="B30" s="245">
        <v>356.3</v>
      </c>
    </row>
    <row r="31" spans="1:2" ht="12.75">
      <c r="A31" s="5">
        <v>2005</v>
      </c>
      <c r="B31" s="245">
        <v>356.3</v>
      </c>
    </row>
    <row r="32" spans="1:2" ht="12.75">
      <c r="A32" s="5">
        <v>2006</v>
      </c>
      <c r="B32" s="245">
        <v>357.3</v>
      </c>
    </row>
    <row r="33" spans="1:2" ht="12.75">
      <c r="A33" s="119">
        <v>2007</v>
      </c>
      <c r="B33" s="318">
        <v>431</v>
      </c>
    </row>
    <row r="34" spans="1:2" ht="12.75">
      <c r="A34" s="119">
        <v>2008</v>
      </c>
      <c r="B34" s="318">
        <v>430</v>
      </c>
    </row>
    <row r="35" spans="1:2" ht="12.75">
      <c r="A35" s="78">
        <v>2009</v>
      </c>
      <c r="B35" s="319">
        <v>649</v>
      </c>
    </row>
    <row r="37" spans="1:8" ht="144" customHeight="1">
      <c r="A37" s="402" t="s">
        <v>179</v>
      </c>
      <c r="B37" s="402"/>
      <c r="C37" s="402"/>
      <c r="D37" s="402"/>
      <c r="E37" s="402"/>
      <c r="F37" s="402"/>
      <c r="G37" s="402"/>
      <c r="H37" s="402"/>
    </row>
    <row r="38" spans="1:8" ht="12.75">
      <c r="A38" s="98"/>
      <c r="B38" s="99"/>
      <c r="C38" s="98"/>
      <c r="D38" s="98"/>
      <c r="E38" s="98"/>
      <c r="F38" s="98"/>
      <c r="G38" s="98"/>
      <c r="H38" s="98"/>
    </row>
    <row r="39" spans="1:8" ht="51.75" customHeight="1">
      <c r="A39" s="402" t="s">
        <v>343</v>
      </c>
      <c r="B39" s="402"/>
      <c r="C39" s="402"/>
      <c r="D39" s="402"/>
      <c r="E39" s="402"/>
      <c r="F39" s="402"/>
      <c r="G39" s="402"/>
      <c r="H39" s="402"/>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93" t="s">
        <v>146</v>
      </c>
      <c r="B1" s="393"/>
      <c r="C1" s="393"/>
      <c r="D1" s="393"/>
    </row>
    <row r="3" spans="1:4" ht="12.75">
      <c r="A3" s="3" t="s">
        <v>133</v>
      </c>
      <c r="B3" s="4" t="s">
        <v>148</v>
      </c>
      <c r="C3" s="4" t="s">
        <v>149</v>
      </c>
      <c r="D3" s="4" t="s">
        <v>150</v>
      </c>
    </row>
    <row r="4" spans="2:4" ht="12.75">
      <c r="B4" s="320" t="s">
        <v>151</v>
      </c>
      <c r="C4" s="2" t="s">
        <v>152</v>
      </c>
      <c r="D4" s="8" t="s">
        <v>153</v>
      </c>
    </row>
    <row r="6" spans="1:7" ht="12.75">
      <c r="A6" s="81" t="s">
        <v>154</v>
      </c>
      <c r="B6" s="62">
        <v>803.52</v>
      </c>
      <c r="C6" s="43">
        <v>862.434</v>
      </c>
      <c r="D6" s="321">
        <f aca="true" t="shared" si="0" ref="D6:D41">B6/C6</f>
        <v>0.9316886857429091</v>
      </c>
      <c r="E6" s="322"/>
      <c r="G6" s="246"/>
    </row>
    <row r="7" spans="1:7" ht="12.75">
      <c r="A7" s="81" t="s">
        <v>155</v>
      </c>
      <c r="B7" s="62">
        <v>3772.878</v>
      </c>
      <c r="C7" s="43">
        <v>7051.381</v>
      </c>
      <c r="D7" s="323">
        <f t="shared" si="0"/>
        <v>0.5350551898982625</v>
      </c>
      <c r="E7" s="322"/>
      <c r="G7" s="246"/>
    </row>
    <row r="8" spans="1:7" ht="12.75">
      <c r="A8" s="81" t="s">
        <v>156</v>
      </c>
      <c r="B8" s="62">
        <v>3340.244</v>
      </c>
      <c r="C8" s="43">
        <v>8337.3</v>
      </c>
      <c r="D8" s="323">
        <f t="shared" si="0"/>
        <v>0.40063857603780606</v>
      </c>
      <c r="E8" s="322"/>
      <c r="G8" s="246"/>
    </row>
    <row r="9" spans="1:7" ht="12.75">
      <c r="A9" s="81" t="s">
        <v>157</v>
      </c>
      <c r="B9" s="62">
        <v>3870</v>
      </c>
      <c r="C9" s="43">
        <v>11137.033</v>
      </c>
      <c r="D9" s="323">
        <f t="shared" si="0"/>
        <v>0.3474893178461445</v>
      </c>
      <c r="E9" s="322"/>
      <c r="G9" s="246"/>
    </row>
    <row r="10" spans="1:7" ht="12.75">
      <c r="A10" s="81" t="s">
        <v>158</v>
      </c>
      <c r="B10" s="62">
        <v>82.104</v>
      </c>
      <c r="C10" s="43">
        <v>255.203</v>
      </c>
      <c r="D10" s="323">
        <f t="shared" si="0"/>
        <v>0.32172035595192844</v>
      </c>
      <c r="E10" s="322"/>
      <c r="G10" s="246"/>
    </row>
    <row r="11" spans="1:7" ht="12.75">
      <c r="A11" s="81" t="s">
        <v>159</v>
      </c>
      <c r="B11" s="62">
        <v>893.065</v>
      </c>
      <c r="C11" s="43">
        <v>6135.58</v>
      </c>
      <c r="D11" s="323">
        <f t="shared" si="0"/>
        <v>0.1455551064447045</v>
      </c>
      <c r="E11" s="322"/>
      <c r="G11" s="246"/>
    </row>
    <row r="12" spans="1:7" ht="12.75">
      <c r="A12" s="81" t="s">
        <v>160</v>
      </c>
      <c r="B12" s="62">
        <v>10636.8</v>
      </c>
      <c r="C12" s="43">
        <v>73914.26</v>
      </c>
      <c r="D12" s="323">
        <f t="shared" si="0"/>
        <v>0.14390727851432186</v>
      </c>
      <c r="E12" s="322"/>
      <c r="G12" s="246"/>
    </row>
    <row r="13" spans="1:7" ht="12.75">
      <c r="A13" s="81" t="s">
        <v>96</v>
      </c>
      <c r="B13" s="62">
        <v>10318.154</v>
      </c>
      <c r="C13" s="43">
        <v>82264.266</v>
      </c>
      <c r="D13" s="323">
        <f t="shared" si="0"/>
        <v>0.1254269259510563</v>
      </c>
      <c r="E13" s="322"/>
      <c r="G13" s="246"/>
    </row>
    <row r="14" spans="1:7" ht="12.75">
      <c r="A14" s="81" t="s">
        <v>95</v>
      </c>
      <c r="B14" s="62">
        <v>150000</v>
      </c>
      <c r="C14" s="43">
        <v>1337411.176</v>
      </c>
      <c r="D14" s="323">
        <f t="shared" si="0"/>
        <v>0.11215698110780555</v>
      </c>
      <c r="E14" s="322"/>
      <c r="G14" s="246"/>
    </row>
    <row r="15" spans="1:7" ht="12.75">
      <c r="A15" s="81" t="s">
        <v>161</v>
      </c>
      <c r="B15" s="62">
        <v>1998</v>
      </c>
      <c r="C15" s="43">
        <v>21074.38</v>
      </c>
      <c r="D15" s="321">
        <f t="shared" si="0"/>
        <v>0.09480705956711419</v>
      </c>
      <c r="E15" s="322"/>
      <c r="G15" s="246"/>
    </row>
    <row r="16" spans="1:7" ht="12.75">
      <c r="A16" s="81" t="s">
        <v>162</v>
      </c>
      <c r="B16" s="62">
        <v>33.946</v>
      </c>
      <c r="C16" s="43">
        <v>407.459</v>
      </c>
      <c r="D16" s="323">
        <f t="shared" si="0"/>
        <v>0.08331144974095553</v>
      </c>
      <c r="E16" s="322"/>
      <c r="G16" s="246"/>
    </row>
    <row r="17" spans="1:7" ht="12.75">
      <c r="A17" s="81" t="s">
        <v>103</v>
      </c>
      <c r="B17" s="62">
        <v>413.05</v>
      </c>
      <c r="C17" s="43">
        <v>5458.205</v>
      </c>
      <c r="D17" s="323">
        <f t="shared" si="0"/>
        <v>0.07567506167320576</v>
      </c>
      <c r="E17" s="322"/>
      <c r="G17" s="246"/>
    </row>
    <row r="18" spans="1:7" ht="12.75">
      <c r="A18" s="81" t="s">
        <v>120</v>
      </c>
      <c r="B18" s="62">
        <v>1695.827</v>
      </c>
      <c r="C18" s="43">
        <v>23000</v>
      </c>
      <c r="D18" s="321">
        <f t="shared" si="0"/>
        <v>0.07373160869565218</v>
      </c>
      <c r="E18" s="322"/>
      <c r="G18" s="246"/>
    </row>
    <row r="19" spans="1:7" ht="12.75">
      <c r="A19" s="81" t="s">
        <v>163</v>
      </c>
      <c r="B19" s="62">
        <v>539.91</v>
      </c>
      <c r="C19" s="43">
        <v>7541.301</v>
      </c>
      <c r="D19" s="323">
        <f t="shared" si="0"/>
        <v>0.07159374755098621</v>
      </c>
      <c r="E19" s="322"/>
      <c r="G19" s="246"/>
    </row>
    <row r="20" spans="1:7" ht="12.75">
      <c r="A20" s="81" t="s">
        <v>164</v>
      </c>
      <c r="B20" s="62">
        <v>122.698</v>
      </c>
      <c r="C20" s="43">
        <v>2015.124</v>
      </c>
      <c r="D20" s="321">
        <f t="shared" si="0"/>
        <v>0.06088856070395668</v>
      </c>
      <c r="E20" s="322"/>
      <c r="G20" s="246"/>
    </row>
    <row r="21" spans="1:7" ht="12.75">
      <c r="A21" s="81" t="s">
        <v>119</v>
      </c>
      <c r="B21" s="62">
        <v>5873.644</v>
      </c>
      <c r="C21" s="43">
        <v>127293.092</v>
      </c>
      <c r="D21" s="323">
        <f t="shared" si="0"/>
        <v>0.04614267677620715</v>
      </c>
      <c r="E21" s="322"/>
      <c r="G21" s="246"/>
    </row>
    <row r="22" spans="1:7" ht="12.75">
      <c r="A22" s="81" t="s">
        <v>165</v>
      </c>
      <c r="B22" s="62">
        <v>21.6</v>
      </c>
      <c r="C22" s="43">
        <v>480.602</v>
      </c>
      <c r="D22" s="323">
        <f t="shared" si="0"/>
        <v>0.04494363319336999</v>
      </c>
      <c r="E22" s="322"/>
      <c r="G22" s="246"/>
    </row>
    <row r="23" spans="1:7" ht="12.75">
      <c r="A23" s="81" t="s">
        <v>97</v>
      </c>
      <c r="B23" s="62">
        <v>1555.2</v>
      </c>
      <c r="C23" s="43">
        <v>44486.403</v>
      </c>
      <c r="D23" s="323">
        <f t="shared" si="0"/>
        <v>0.03495899634771551</v>
      </c>
      <c r="E23" s="322"/>
      <c r="G23" s="246"/>
    </row>
    <row r="24" spans="1:7" ht="12.75">
      <c r="A24" s="81" t="s">
        <v>102</v>
      </c>
      <c r="B24" s="62">
        <v>352.831</v>
      </c>
      <c r="C24" s="43">
        <v>10677.039</v>
      </c>
      <c r="D24" s="323">
        <f t="shared" si="0"/>
        <v>0.03304577233444591</v>
      </c>
      <c r="E24" s="322"/>
      <c r="G24" s="246"/>
    </row>
    <row r="25" spans="1:7" ht="12.75">
      <c r="A25" s="81" t="s">
        <v>166</v>
      </c>
      <c r="B25" s="62">
        <v>128.006</v>
      </c>
      <c r="C25" s="43">
        <v>4230.004</v>
      </c>
      <c r="D25" s="323">
        <f t="shared" si="0"/>
        <v>0.030261437105024016</v>
      </c>
      <c r="E25" s="322"/>
      <c r="G25" s="246"/>
    </row>
    <row r="26" spans="1:7" ht="12.75">
      <c r="A26" s="81" t="s">
        <v>167</v>
      </c>
      <c r="B26" s="62">
        <v>276</v>
      </c>
      <c r="C26" s="43">
        <v>9204.6</v>
      </c>
      <c r="D26" s="321">
        <f t="shared" si="0"/>
        <v>0.029985007496251874</v>
      </c>
      <c r="E26" s="322"/>
      <c r="G26" s="246"/>
    </row>
    <row r="27" spans="1:7" ht="12.75">
      <c r="A27" s="81" t="s">
        <v>138</v>
      </c>
      <c r="B27" s="62">
        <v>1765.92</v>
      </c>
      <c r="C27" s="43">
        <v>62036.001</v>
      </c>
      <c r="D27" s="321">
        <f t="shared" si="0"/>
        <v>0.02846605151096055</v>
      </c>
      <c r="E27" s="322"/>
      <c r="G27" s="246"/>
    </row>
    <row r="28" spans="1:7" ht="12.75">
      <c r="A28" s="81" t="s">
        <v>168</v>
      </c>
      <c r="B28" s="62">
        <v>286.08</v>
      </c>
      <c r="C28" s="43">
        <v>10169.247</v>
      </c>
      <c r="D28" s="323">
        <f t="shared" si="0"/>
        <v>0.02813187643096878</v>
      </c>
      <c r="E28" s="322"/>
      <c r="G28" s="246"/>
    </row>
    <row r="29" spans="1:7" ht="12.75">
      <c r="A29" s="81" t="s">
        <v>99</v>
      </c>
      <c r="B29" s="62">
        <v>1449.6</v>
      </c>
      <c r="C29" s="43">
        <v>59603.706</v>
      </c>
      <c r="D29" s="321">
        <f t="shared" si="0"/>
        <v>0.024320635364519113</v>
      </c>
      <c r="E29" s="322"/>
      <c r="G29" s="246"/>
    </row>
    <row r="30" spans="1:7" ht="12.75">
      <c r="A30" s="81" t="s">
        <v>136</v>
      </c>
      <c r="B30" s="62">
        <v>227.633</v>
      </c>
      <c r="C30" s="43">
        <v>10590.379</v>
      </c>
      <c r="D30" s="321">
        <f t="shared" si="0"/>
        <v>0.02149432045821967</v>
      </c>
      <c r="E30" s="322"/>
      <c r="G30" s="246"/>
    </row>
    <row r="31" spans="1:7" ht="12.75">
      <c r="A31" s="81" t="s">
        <v>169</v>
      </c>
      <c r="B31" s="62">
        <v>342.926</v>
      </c>
      <c r="C31" s="43">
        <v>16527.627</v>
      </c>
      <c r="D31" s="321">
        <f t="shared" si="0"/>
        <v>0.020748653149057633</v>
      </c>
      <c r="E31" s="322"/>
      <c r="G31" s="246"/>
    </row>
    <row r="32" spans="1:7" ht="12.75">
      <c r="A32" s="81" t="s">
        <v>170</v>
      </c>
      <c r="B32" s="62">
        <v>107.246</v>
      </c>
      <c r="C32" s="43">
        <v>5399.805</v>
      </c>
      <c r="D32" s="323">
        <f t="shared" si="0"/>
        <v>0.019861087576310624</v>
      </c>
      <c r="E32" s="322"/>
      <c r="G32" s="246"/>
    </row>
    <row r="33" spans="1:7" ht="12.75">
      <c r="A33" s="81" t="s">
        <v>171</v>
      </c>
      <c r="B33" s="62">
        <v>57.619</v>
      </c>
      <c r="C33" s="43">
        <v>3143.291</v>
      </c>
      <c r="D33" s="321">
        <f t="shared" si="0"/>
        <v>0.01833078769989797</v>
      </c>
      <c r="E33" s="322"/>
      <c r="G33" s="246"/>
    </row>
    <row r="34" spans="1:7" ht="12.75">
      <c r="A34" s="81" t="s">
        <v>172</v>
      </c>
      <c r="B34" s="62">
        <v>3490.377</v>
      </c>
      <c r="C34" s="43">
        <v>191971.506</v>
      </c>
      <c r="D34" s="323">
        <f t="shared" si="0"/>
        <v>0.018181745159617596</v>
      </c>
      <c r="E34" s="322"/>
      <c r="G34" s="246"/>
    </row>
    <row r="35" spans="1:7" ht="12.75">
      <c r="A35" s="81" t="s">
        <v>173</v>
      </c>
      <c r="B35" s="62">
        <v>76.01</v>
      </c>
      <c r="C35" s="43">
        <v>4436.969</v>
      </c>
      <c r="D35" s="323">
        <f t="shared" si="0"/>
        <v>0.01713106402140741</v>
      </c>
      <c r="E35" s="322"/>
      <c r="G35" s="246"/>
    </row>
    <row r="36" spans="1:7" ht="12.75">
      <c r="A36" s="81" t="s">
        <v>135</v>
      </c>
      <c r="B36" s="62">
        <v>141.677</v>
      </c>
      <c r="C36" s="43">
        <v>10319.315</v>
      </c>
      <c r="D36" s="323">
        <f t="shared" si="0"/>
        <v>0.013729302768643072</v>
      </c>
      <c r="E36" s="322"/>
      <c r="G36" s="246"/>
    </row>
    <row r="37" spans="1:7" ht="12.75">
      <c r="A37" s="81" t="s">
        <v>174</v>
      </c>
      <c r="B37" s="62">
        <v>22.742</v>
      </c>
      <c r="C37" s="43">
        <v>2041.342</v>
      </c>
      <c r="D37" s="323">
        <f t="shared" si="0"/>
        <v>0.011140710375821396</v>
      </c>
      <c r="E37" s="322"/>
      <c r="G37" s="246"/>
    </row>
    <row r="38" spans="1:7" ht="12.75">
      <c r="A38" s="81" t="s">
        <v>175</v>
      </c>
      <c r="B38" s="62">
        <v>349.66</v>
      </c>
      <c r="C38" s="43">
        <v>38104.025</v>
      </c>
      <c r="D38" s="323">
        <f t="shared" si="0"/>
        <v>0.009176458392518901</v>
      </c>
      <c r="E38" s="322"/>
      <c r="G38" s="246"/>
    </row>
    <row r="39" spans="1:7" ht="12.75">
      <c r="A39" s="81" t="s">
        <v>121</v>
      </c>
      <c r="B39" s="62">
        <v>2724.91</v>
      </c>
      <c r="C39" s="43">
        <v>311665.999</v>
      </c>
      <c r="D39" s="323">
        <f t="shared" si="0"/>
        <v>0.008743045467722001</v>
      </c>
      <c r="E39" s="322"/>
      <c r="G39" s="246"/>
    </row>
    <row r="40" spans="1:7" ht="12.75">
      <c r="A40" s="81" t="s">
        <v>176</v>
      </c>
      <c r="B40" s="62">
        <v>370.483</v>
      </c>
      <c r="C40" s="43">
        <v>61230.913</v>
      </c>
      <c r="D40" s="323">
        <f t="shared" si="0"/>
        <v>0.006050587552075207</v>
      </c>
      <c r="E40" s="322"/>
      <c r="G40" s="246"/>
    </row>
    <row r="41" spans="1:7" ht="12.75">
      <c r="A41" s="81" t="s">
        <v>177</v>
      </c>
      <c r="B41" s="62">
        <v>275.682</v>
      </c>
      <c r="C41" s="43">
        <v>49667.628</v>
      </c>
      <c r="D41" s="323">
        <f t="shared" si="0"/>
        <v>0.005550536860749622</v>
      </c>
      <c r="E41" s="322"/>
      <c r="G41" s="246"/>
    </row>
    <row r="42" ht="12.75">
      <c r="B42" s="43"/>
    </row>
    <row r="43" spans="1:7" ht="12.75">
      <c r="A43" s="160" t="s">
        <v>104</v>
      </c>
      <c r="B43" s="161">
        <f>149000/0.7</f>
        <v>212857.14285714287</v>
      </c>
      <c r="C43" s="324">
        <v>6750061.71</v>
      </c>
      <c r="D43" s="325">
        <f>B43/C43</f>
        <v>0.03153410324261211</v>
      </c>
      <c r="G43" s="43"/>
    </row>
    <row r="45" spans="1:7" ht="103.5" customHeight="1">
      <c r="A45" s="402" t="s">
        <v>180</v>
      </c>
      <c r="B45" s="402"/>
      <c r="C45" s="402"/>
      <c r="D45" s="402"/>
      <c r="E45" s="12"/>
      <c r="F45" s="12"/>
      <c r="G45" s="12"/>
    </row>
    <row r="46" spans="1:4" ht="12.75">
      <c r="A46" s="98"/>
      <c r="B46" s="99"/>
      <c r="C46" s="99"/>
      <c r="D46" s="99"/>
    </row>
    <row r="47" spans="1:8" ht="39.75" customHeight="1">
      <c r="A47" s="402" t="s">
        <v>343</v>
      </c>
      <c r="B47" s="402"/>
      <c r="C47" s="402"/>
      <c r="D47" s="402"/>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93" t="s">
        <v>147</v>
      </c>
      <c r="B1" s="393"/>
      <c r="C1" s="393"/>
      <c r="D1" s="393"/>
      <c r="E1" s="393"/>
      <c r="F1" s="393"/>
      <c r="G1" s="393"/>
    </row>
    <row r="3" spans="1:2" ht="31.5" customHeight="1">
      <c r="A3" s="3" t="s">
        <v>133</v>
      </c>
      <c r="B3" s="79" t="s">
        <v>90</v>
      </c>
    </row>
    <row r="4" ht="12.75">
      <c r="B4" s="2" t="s">
        <v>178</v>
      </c>
    </row>
    <row r="6" spans="1:2" ht="12.75">
      <c r="A6" t="s">
        <v>95</v>
      </c>
      <c r="B6" s="43">
        <v>105000</v>
      </c>
    </row>
    <row r="7" spans="1:2" ht="12.75">
      <c r="A7" t="s">
        <v>160</v>
      </c>
      <c r="B7" s="43">
        <v>7445.8</v>
      </c>
    </row>
    <row r="8" spans="1:2" ht="12.75">
      <c r="A8" t="s">
        <v>96</v>
      </c>
      <c r="B8" s="43">
        <v>7222.7</v>
      </c>
    </row>
    <row r="9" spans="1:2" ht="12.75">
      <c r="A9" t="s">
        <v>119</v>
      </c>
      <c r="B9" s="43">
        <v>4111.6</v>
      </c>
    </row>
    <row r="10" spans="1:2" ht="12.75">
      <c r="A10" t="s">
        <v>157</v>
      </c>
      <c r="B10" s="43">
        <v>2709</v>
      </c>
    </row>
    <row r="11" spans="1:2" ht="12.75">
      <c r="A11" t="s">
        <v>155</v>
      </c>
      <c r="B11" s="43">
        <v>2641</v>
      </c>
    </row>
    <row r="12" spans="1:2" ht="12.75">
      <c r="A12" t="s">
        <v>172</v>
      </c>
      <c r="B12" s="43">
        <v>2443.3</v>
      </c>
    </row>
    <row r="13" spans="1:2" ht="12.75">
      <c r="A13" t="s">
        <v>156</v>
      </c>
      <c r="B13" s="43">
        <v>2338.2</v>
      </c>
    </row>
    <row r="14" spans="1:2" ht="12.75">
      <c r="A14" t="s">
        <v>121</v>
      </c>
      <c r="B14" s="43">
        <v>1907.4</v>
      </c>
    </row>
    <row r="15" spans="1:2" ht="12.75">
      <c r="A15" t="s">
        <v>98</v>
      </c>
      <c r="B15" s="43">
        <v>1771.8</v>
      </c>
    </row>
    <row r="17" spans="1:2" ht="12.75">
      <c r="A17" s="160" t="s">
        <v>139</v>
      </c>
      <c r="B17" s="161">
        <v>149000</v>
      </c>
    </row>
    <row r="19" spans="1:7" ht="54.75" customHeight="1">
      <c r="A19" s="409" t="s">
        <v>181</v>
      </c>
      <c r="B19" s="409"/>
      <c r="C19" s="409"/>
      <c r="D19" s="409"/>
      <c r="E19" s="409"/>
      <c r="F19" s="409"/>
      <c r="G19" s="409"/>
    </row>
    <row r="20" spans="1:7" ht="12.75">
      <c r="A20" s="98"/>
      <c r="B20" s="98"/>
      <c r="C20" s="98"/>
      <c r="D20" s="98"/>
      <c r="E20" s="98"/>
      <c r="F20" s="98"/>
      <c r="G20" s="98"/>
    </row>
    <row r="21" spans="1:7" ht="78" customHeight="1">
      <c r="A21" s="409" t="s">
        <v>182</v>
      </c>
      <c r="B21" s="409"/>
      <c r="C21" s="409"/>
      <c r="D21" s="409"/>
      <c r="E21" s="409"/>
      <c r="F21" s="409"/>
      <c r="G21" s="409"/>
    </row>
    <row r="22" spans="1:7" ht="12.75">
      <c r="A22" s="98"/>
      <c r="B22" s="98"/>
      <c r="C22" s="98"/>
      <c r="D22" s="98"/>
      <c r="E22" s="98"/>
      <c r="F22" s="98"/>
      <c r="G22" s="98"/>
    </row>
    <row r="23" spans="1:8" ht="52.5" customHeight="1">
      <c r="A23" s="402" t="s">
        <v>343</v>
      </c>
      <c r="B23" s="402"/>
      <c r="C23" s="402"/>
      <c r="D23" s="402"/>
      <c r="E23" s="402"/>
      <c r="F23" s="402"/>
      <c r="G23" s="402"/>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183</v>
      </c>
      <c r="B1" s="1"/>
    </row>
    <row r="3" spans="1:4" ht="28.5" customHeight="1">
      <c r="A3" s="3" t="s">
        <v>89</v>
      </c>
      <c r="B3" s="3"/>
      <c r="C3" s="79" t="s">
        <v>90</v>
      </c>
      <c r="D3" s="23"/>
    </row>
    <row r="4" ht="12.75">
      <c r="C4" s="320" t="s">
        <v>92</v>
      </c>
    </row>
    <row r="5" ht="12.75">
      <c r="C5" s="320"/>
    </row>
    <row r="6" spans="1:3" ht="12.75">
      <c r="A6" s="5">
        <v>1950</v>
      </c>
      <c r="B6" s="5"/>
      <c r="C6" s="43">
        <v>200</v>
      </c>
    </row>
    <row r="7" spans="1:4" ht="12.75">
      <c r="A7" s="5">
        <v>1955</v>
      </c>
      <c r="B7" s="5"/>
      <c r="C7" s="43">
        <v>262</v>
      </c>
      <c r="D7" s="246"/>
    </row>
    <row r="8" spans="1:4" ht="12.75">
      <c r="A8" s="5">
        <v>1960</v>
      </c>
      <c r="B8" s="5"/>
      <c r="C8" s="43">
        <v>374</v>
      </c>
      <c r="D8" s="246"/>
    </row>
    <row r="9" spans="1:4" ht="12.75">
      <c r="A9" s="5">
        <v>1965</v>
      </c>
      <c r="B9" s="5"/>
      <c r="C9" s="43">
        <v>556</v>
      </c>
      <c r="D9" s="246"/>
    </row>
    <row r="10" spans="1:4" ht="12.75">
      <c r="A10" s="5">
        <v>1970</v>
      </c>
      <c r="B10" s="5"/>
      <c r="C10" s="43">
        <v>711</v>
      </c>
      <c r="D10" s="246"/>
    </row>
    <row r="11" spans="1:4" ht="12.75">
      <c r="A11" s="5">
        <v>1975</v>
      </c>
      <c r="B11" s="5"/>
      <c r="C11" s="43">
        <v>1300</v>
      </c>
      <c r="D11" s="246"/>
    </row>
    <row r="12" spans="1:4" ht="12.75">
      <c r="A12" s="5">
        <v>1980</v>
      </c>
      <c r="B12" s="5"/>
      <c r="C12" s="43">
        <v>3887</v>
      </c>
      <c r="D12" s="246"/>
    </row>
    <row r="13" spans="1:4" ht="12.75">
      <c r="A13" s="5">
        <v>1985</v>
      </c>
      <c r="B13" s="5"/>
      <c r="C13" s="43">
        <v>4764</v>
      </c>
      <c r="D13" s="246"/>
    </row>
    <row r="14" spans="1:5" ht="12.75">
      <c r="A14" s="5">
        <v>1990</v>
      </c>
      <c r="B14" s="5"/>
      <c r="C14" s="43">
        <v>5831.72</v>
      </c>
      <c r="D14" s="246"/>
      <c r="E14" s="192"/>
    </row>
    <row r="15" spans="1:5" ht="12.75">
      <c r="A15" s="5">
        <v>1995</v>
      </c>
      <c r="B15" s="5"/>
      <c r="C15" s="43">
        <v>6866.78</v>
      </c>
      <c r="D15" s="246"/>
      <c r="E15" s="192"/>
    </row>
    <row r="16" spans="1:5" ht="12.75">
      <c r="A16" s="5">
        <v>2000</v>
      </c>
      <c r="B16" s="5"/>
      <c r="C16" s="43">
        <v>7974.06</v>
      </c>
      <c r="D16" s="246"/>
      <c r="E16" s="192"/>
    </row>
    <row r="17" spans="1:5" ht="12.75">
      <c r="A17" s="5">
        <v>2005</v>
      </c>
      <c r="B17" s="5"/>
      <c r="C17" s="43">
        <v>9064.1</v>
      </c>
      <c r="D17" s="246"/>
      <c r="E17" s="192"/>
    </row>
    <row r="18" spans="1:4" ht="12.75">
      <c r="A18" s="326">
        <v>2010</v>
      </c>
      <c r="B18" s="327" t="s">
        <v>186</v>
      </c>
      <c r="C18" s="72">
        <v>10715</v>
      </c>
      <c r="D18" s="246"/>
    </row>
    <row r="20" ht="12.75">
      <c r="A20" s="81" t="s">
        <v>187</v>
      </c>
    </row>
    <row r="22" spans="1:8" ht="107.25" customHeight="1">
      <c r="A22" s="402" t="s">
        <v>203</v>
      </c>
      <c r="B22" s="402"/>
      <c r="C22" s="402"/>
      <c r="D22" s="402"/>
      <c r="E22" s="402"/>
      <c r="F22" s="402"/>
      <c r="G22" s="402"/>
      <c r="H22" s="402"/>
    </row>
    <row r="23" spans="1:8" ht="12.75">
      <c r="A23" s="98"/>
      <c r="B23" s="98"/>
      <c r="C23" s="98"/>
      <c r="D23" s="98"/>
      <c r="E23" s="98"/>
      <c r="F23" s="98"/>
      <c r="G23" s="98"/>
      <c r="H23" s="98"/>
    </row>
    <row r="24" spans="1:8" ht="52.5" customHeight="1">
      <c r="A24" s="402" t="s">
        <v>343</v>
      </c>
      <c r="B24" s="402"/>
      <c r="C24" s="402"/>
      <c r="D24" s="402"/>
      <c r="E24" s="402"/>
      <c r="F24" s="402"/>
      <c r="G24" s="402"/>
      <c r="H24" s="402"/>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185</v>
      </c>
    </row>
    <row r="3" spans="1:6" ht="23.25" customHeight="1">
      <c r="A3" s="78" t="s">
        <v>133</v>
      </c>
      <c r="B3" s="4">
        <v>1990</v>
      </c>
      <c r="C3" s="4">
        <v>1995</v>
      </c>
      <c r="D3" s="4">
        <v>2000</v>
      </c>
      <c r="E3" s="4">
        <v>2005</v>
      </c>
      <c r="F3" s="4">
        <v>2010</v>
      </c>
    </row>
    <row r="4" spans="2:6" ht="12.75">
      <c r="B4" s="399" t="s">
        <v>92</v>
      </c>
      <c r="C4" s="399"/>
      <c r="D4" s="399"/>
      <c r="E4" s="399"/>
      <c r="F4" s="399"/>
    </row>
    <row r="6" spans="1:6" ht="12.75">
      <c r="A6" t="s">
        <v>188</v>
      </c>
      <c r="B6" s="328">
        <v>0.67</v>
      </c>
      <c r="C6" s="328">
        <v>0.67</v>
      </c>
      <c r="D6" s="328">
        <v>0</v>
      </c>
      <c r="E6" s="328">
        <v>0</v>
      </c>
      <c r="F6" s="328">
        <v>0</v>
      </c>
    </row>
    <row r="7" spans="1:6" ht="12.75">
      <c r="A7" t="s">
        <v>161</v>
      </c>
      <c r="B7" s="328">
        <v>0</v>
      </c>
      <c r="C7" s="328">
        <v>0.17</v>
      </c>
      <c r="D7" s="328">
        <v>0.17</v>
      </c>
      <c r="E7" s="328">
        <v>0.2</v>
      </c>
      <c r="F7" s="328">
        <v>1.1</v>
      </c>
    </row>
    <row r="8" spans="1:6" ht="12.75">
      <c r="A8" t="s">
        <v>156</v>
      </c>
      <c r="B8" s="328">
        <v>0</v>
      </c>
      <c r="C8" s="328">
        <v>0</v>
      </c>
      <c r="D8" s="328">
        <v>0</v>
      </c>
      <c r="E8" s="328">
        <v>1</v>
      </c>
      <c r="F8" s="328">
        <v>1.4</v>
      </c>
    </row>
    <row r="9" spans="1:6" ht="12.75">
      <c r="A9" t="s">
        <v>95</v>
      </c>
      <c r="B9" s="328">
        <v>19.2</v>
      </c>
      <c r="C9" s="328">
        <v>28.78</v>
      </c>
      <c r="D9" s="328">
        <v>29.17</v>
      </c>
      <c r="E9" s="328">
        <v>28</v>
      </c>
      <c r="F9" s="328">
        <v>24</v>
      </c>
    </row>
    <row r="10" spans="1:6" ht="12.75">
      <c r="A10" t="s">
        <v>189</v>
      </c>
      <c r="B10" s="328">
        <v>0</v>
      </c>
      <c r="C10" s="328">
        <v>55</v>
      </c>
      <c r="D10" s="328">
        <v>142.5</v>
      </c>
      <c r="E10" s="328">
        <v>163</v>
      </c>
      <c r="F10" s="328">
        <v>166</v>
      </c>
    </row>
    <row r="11" spans="1:6" ht="12.75">
      <c r="A11" t="s">
        <v>190</v>
      </c>
      <c r="B11" s="328">
        <v>95</v>
      </c>
      <c r="C11" s="328">
        <v>105</v>
      </c>
      <c r="D11" s="328">
        <v>161</v>
      </c>
      <c r="E11" s="328">
        <v>151</v>
      </c>
      <c r="F11" s="328">
        <v>204</v>
      </c>
    </row>
    <row r="12" spans="1:6" ht="12.75">
      <c r="A12" t="s">
        <v>191</v>
      </c>
      <c r="B12" s="328">
        <v>0</v>
      </c>
      <c r="C12" s="328">
        <v>0</v>
      </c>
      <c r="D12" s="328">
        <v>8.52</v>
      </c>
      <c r="E12" s="328">
        <v>7</v>
      </c>
      <c r="F12" s="328">
        <v>7.3</v>
      </c>
    </row>
    <row r="13" spans="1:8" ht="12.75">
      <c r="A13" s="91" t="s">
        <v>138</v>
      </c>
      <c r="B13" s="328">
        <v>4.2</v>
      </c>
      <c r="C13" s="328">
        <v>4.2</v>
      </c>
      <c r="D13" s="328">
        <v>4.2</v>
      </c>
      <c r="E13" s="328">
        <v>15</v>
      </c>
      <c r="F13" s="329">
        <v>16.5</v>
      </c>
      <c r="H13" s="91"/>
    </row>
    <row r="14" spans="1:6" ht="12.75">
      <c r="A14" t="s">
        <v>96</v>
      </c>
      <c r="B14" s="328">
        <v>0</v>
      </c>
      <c r="C14" s="328">
        <v>0</v>
      </c>
      <c r="D14" s="328">
        <v>0</v>
      </c>
      <c r="E14" s="328">
        <v>0.2</v>
      </c>
      <c r="F14" s="328">
        <v>6.6</v>
      </c>
    </row>
    <row r="15" spans="1:6" ht="12.75">
      <c r="A15" t="s">
        <v>192</v>
      </c>
      <c r="B15" s="328">
        <v>0</v>
      </c>
      <c r="C15" s="328">
        <v>33.4</v>
      </c>
      <c r="D15" s="328">
        <v>33.4</v>
      </c>
      <c r="E15" s="328">
        <v>33</v>
      </c>
      <c r="F15" s="328">
        <v>52</v>
      </c>
    </row>
    <row r="16" spans="1:6" ht="12.75">
      <c r="A16" t="s">
        <v>193</v>
      </c>
      <c r="B16" s="328">
        <v>44.6</v>
      </c>
      <c r="C16" s="328">
        <v>50</v>
      </c>
      <c r="D16" s="328">
        <v>170</v>
      </c>
      <c r="E16" s="328">
        <v>322</v>
      </c>
      <c r="F16" s="328">
        <v>575</v>
      </c>
    </row>
    <row r="17" spans="1:6" ht="12.75">
      <c r="A17" t="s">
        <v>194</v>
      </c>
      <c r="B17" s="328">
        <v>144.75</v>
      </c>
      <c r="C17" s="328">
        <v>309.75</v>
      </c>
      <c r="D17" s="328">
        <v>589.5</v>
      </c>
      <c r="E17" s="328">
        <v>797</v>
      </c>
      <c r="F17" s="328">
        <v>1179</v>
      </c>
    </row>
    <row r="18" spans="1:6" ht="12.75">
      <c r="A18" t="s">
        <v>99</v>
      </c>
      <c r="B18" s="328">
        <v>545</v>
      </c>
      <c r="C18" s="328">
        <v>631.7</v>
      </c>
      <c r="D18" s="328">
        <v>785</v>
      </c>
      <c r="E18" s="328">
        <v>790</v>
      </c>
      <c r="F18" s="328">
        <v>843</v>
      </c>
    </row>
    <row r="19" spans="1:6" ht="12.75">
      <c r="A19" t="s">
        <v>119</v>
      </c>
      <c r="B19" s="328">
        <v>214.6</v>
      </c>
      <c r="C19" s="328">
        <v>413.71</v>
      </c>
      <c r="D19" s="328">
        <v>546.9</v>
      </c>
      <c r="E19" s="328">
        <v>535</v>
      </c>
      <c r="F19" s="328">
        <v>535.2</v>
      </c>
    </row>
    <row r="20" spans="1:6" ht="12.75">
      <c r="A20" t="s">
        <v>195</v>
      </c>
      <c r="B20" s="328">
        <v>45</v>
      </c>
      <c r="C20" s="328">
        <v>45</v>
      </c>
      <c r="D20" s="328">
        <v>45</v>
      </c>
      <c r="E20" s="328">
        <v>127</v>
      </c>
      <c r="F20" s="328">
        <v>167</v>
      </c>
    </row>
    <row r="21" spans="1:6" ht="12.75">
      <c r="A21" t="s">
        <v>196</v>
      </c>
      <c r="B21" s="328">
        <v>700</v>
      </c>
      <c r="C21" s="328">
        <v>753</v>
      </c>
      <c r="D21" s="328">
        <v>755</v>
      </c>
      <c r="E21" s="328">
        <v>953</v>
      </c>
      <c r="F21" s="328">
        <v>958</v>
      </c>
    </row>
    <row r="22" spans="1:6" ht="12.75">
      <c r="A22" t="s">
        <v>166</v>
      </c>
      <c r="B22" s="328">
        <v>283.2</v>
      </c>
      <c r="C22" s="328">
        <v>286</v>
      </c>
      <c r="D22" s="328">
        <v>437</v>
      </c>
      <c r="E22" s="328">
        <v>435</v>
      </c>
      <c r="F22" s="328">
        <v>628</v>
      </c>
    </row>
    <row r="23" spans="1:6" ht="12.75">
      <c r="A23" t="s">
        <v>197</v>
      </c>
      <c r="B23" s="328">
        <v>35</v>
      </c>
      <c r="C23" s="328">
        <v>70</v>
      </c>
      <c r="D23" s="328">
        <v>70</v>
      </c>
      <c r="E23" s="328">
        <v>77</v>
      </c>
      <c r="F23" s="328">
        <v>88</v>
      </c>
    </row>
    <row r="24" spans="1:6" ht="12.75">
      <c r="A24" t="s">
        <v>198</v>
      </c>
      <c r="B24" s="328">
        <v>0</v>
      </c>
      <c r="C24" s="328">
        <v>0</v>
      </c>
      <c r="D24" s="328">
        <v>0</v>
      </c>
      <c r="E24" s="328">
        <v>39</v>
      </c>
      <c r="F24" s="328">
        <v>56</v>
      </c>
    </row>
    <row r="25" spans="1:6" ht="12.75">
      <c r="A25" t="s">
        <v>199</v>
      </c>
      <c r="B25" s="328">
        <v>891</v>
      </c>
      <c r="C25" s="328">
        <v>1227</v>
      </c>
      <c r="D25" s="328">
        <v>1909</v>
      </c>
      <c r="E25" s="328">
        <v>1931</v>
      </c>
      <c r="F25" s="328">
        <v>1904</v>
      </c>
    </row>
    <row r="26" spans="1:6" ht="12.75">
      <c r="A26" t="s">
        <v>102</v>
      </c>
      <c r="B26" s="328">
        <v>3</v>
      </c>
      <c r="C26" s="328">
        <v>5</v>
      </c>
      <c r="D26" s="328">
        <v>16</v>
      </c>
      <c r="E26" s="328">
        <v>16</v>
      </c>
      <c r="F26" s="328">
        <v>29</v>
      </c>
    </row>
    <row r="27" spans="1:6" ht="12.75">
      <c r="A27" t="s">
        <v>200</v>
      </c>
      <c r="B27" s="328">
        <v>11</v>
      </c>
      <c r="C27" s="328">
        <v>11</v>
      </c>
      <c r="D27" s="328">
        <v>23</v>
      </c>
      <c r="E27" s="328">
        <v>79</v>
      </c>
      <c r="F27" s="328">
        <v>82</v>
      </c>
    </row>
    <row r="28" spans="1:6" ht="12.75">
      <c r="A28" t="s">
        <v>120</v>
      </c>
      <c r="B28" s="330" t="s">
        <v>106</v>
      </c>
      <c r="C28" s="330" t="s">
        <v>106</v>
      </c>
      <c r="D28" s="330" t="s">
        <v>106</v>
      </c>
      <c r="E28" s="330" t="s">
        <v>106</v>
      </c>
      <c r="F28" s="328">
        <v>3.3</v>
      </c>
    </row>
    <row r="29" spans="1:6" ht="12.75">
      <c r="A29" t="s">
        <v>201</v>
      </c>
      <c r="B29" s="328">
        <v>0.3</v>
      </c>
      <c r="C29" s="328">
        <v>0.3</v>
      </c>
      <c r="D29" s="328">
        <v>0.3</v>
      </c>
      <c r="E29" s="328">
        <v>0.3</v>
      </c>
      <c r="F29" s="328">
        <v>0.3</v>
      </c>
    </row>
    <row r="30" spans="1:6" ht="12.75">
      <c r="A30" t="s">
        <v>160</v>
      </c>
      <c r="B30" s="328">
        <v>20.6</v>
      </c>
      <c r="C30" s="328">
        <v>20.4</v>
      </c>
      <c r="D30" s="328">
        <v>20.4</v>
      </c>
      <c r="E30" s="328">
        <v>20.4</v>
      </c>
      <c r="F30" s="328">
        <v>82</v>
      </c>
    </row>
    <row r="31" spans="1:6" ht="12.75">
      <c r="A31" s="91" t="s">
        <v>121</v>
      </c>
      <c r="B31" s="328">
        <v>2774.6</v>
      </c>
      <c r="C31" s="328">
        <v>2816.7</v>
      </c>
      <c r="D31" s="328">
        <v>2228</v>
      </c>
      <c r="E31" s="328">
        <v>2544</v>
      </c>
      <c r="F31" s="329">
        <v>3086</v>
      </c>
    </row>
    <row r="32" spans="2:6" ht="12.75">
      <c r="B32" s="328"/>
      <c r="C32" s="328"/>
      <c r="D32" s="328"/>
      <c r="E32" s="328"/>
      <c r="F32" s="328"/>
    </row>
    <row r="33" spans="1:9" ht="12.75">
      <c r="A33" s="3" t="s">
        <v>139</v>
      </c>
      <c r="B33" s="331">
        <v>5831.72</v>
      </c>
      <c r="C33" s="331">
        <v>6866.78</v>
      </c>
      <c r="D33" s="331">
        <v>7974.06</v>
      </c>
      <c r="E33" s="332">
        <v>9064.1</v>
      </c>
      <c r="F33" s="72">
        <v>10715</v>
      </c>
      <c r="I33" s="91"/>
    </row>
    <row r="35" spans="1:7" ht="39" customHeight="1">
      <c r="A35" s="402" t="s">
        <v>202</v>
      </c>
      <c r="B35" s="402"/>
      <c r="C35" s="402"/>
      <c r="D35" s="402"/>
      <c r="E35" s="402"/>
      <c r="F35" s="402"/>
      <c r="G35" s="402"/>
    </row>
    <row r="36" spans="1:7" ht="12.75">
      <c r="A36" s="98"/>
      <c r="B36" s="98"/>
      <c r="C36" s="98"/>
      <c r="D36" s="98"/>
      <c r="E36" s="98"/>
      <c r="F36" s="98"/>
      <c r="G36" s="98"/>
    </row>
    <row r="37" spans="1:7" ht="66.75" customHeight="1">
      <c r="A37" s="402" t="s">
        <v>204</v>
      </c>
      <c r="B37" s="402"/>
      <c r="C37" s="402"/>
      <c r="D37" s="402"/>
      <c r="E37" s="402"/>
      <c r="F37" s="402"/>
      <c r="G37" s="402"/>
    </row>
    <row r="38" spans="1:7" ht="12.75">
      <c r="A38" s="98"/>
      <c r="B38" s="98"/>
      <c r="C38" s="98"/>
      <c r="D38" s="98"/>
      <c r="E38" s="98"/>
      <c r="F38" s="98"/>
      <c r="G38" s="98"/>
    </row>
    <row r="39" spans="1:8" ht="54" customHeight="1">
      <c r="A39" s="402" t="s">
        <v>343</v>
      </c>
      <c r="B39" s="402"/>
      <c r="C39" s="402"/>
      <c r="D39" s="402"/>
      <c r="E39" s="402"/>
      <c r="F39" s="402"/>
      <c r="G39" s="402"/>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0.00390625" style="333" customWidth="1"/>
    <col min="3" max="16384" width="9.140625" style="333" customWidth="1"/>
  </cols>
  <sheetData>
    <row r="1" ht="12.75">
      <c r="A1" s="108" t="s">
        <v>205</v>
      </c>
    </row>
    <row r="3" spans="1:2" ht="12.75">
      <c r="A3" s="334" t="s">
        <v>89</v>
      </c>
      <c r="B3" s="335" t="s">
        <v>208</v>
      </c>
    </row>
    <row r="4" ht="12.75">
      <c r="B4" s="337" t="s">
        <v>209</v>
      </c>
    </row>
    <row r="6" spans="1:2" ht="12.75">
      <c r="A6" s="336">
        <v>1965</v>
      </c>
      <c r="B6" s="338">
        <v>926.4671151504795</v>
      </c>
    </row>
    <row r="7" spans="1:2" ht="12.75">
      <c r="A7" s="336">
        <v>1966</v>
      </c>
      <c r="B7" s="338">
        <v>991.3959367141156</v>
      </c>
    </row>
    <row r="8" spans="1:2" ht="12.75">
      <c r="A8" s="336">
        <v>1967</v>
      </c>
      <c r="B8" s="338">
        <v>1015.2154698979534</v>
      </c>
    </row>
    <row r="9" spans="1:2" ht="12.75">
      <c r="A9" s="336">
        <v>1968</v>
      </c>
      <c r="B9" s="338">
        <v>1066.1815392312872</v>
      </c>
    </row>
    <row r="10" spans="1:2" ht="12.75">
      <c r="A10" s="336">
        <v>1969</v>
      </c>
      <c r="B10" s="338">
        <v>1129.878229005024</v>
      </c>
    </row>
    <row r="11" spans="1:2" ht="12.75">
      <c r="A11" s="336">
        <v>1970</v>
      </c>
      <c r="B11" s="338">
        <v>1179.36810876866</v>
      </c>
    </row>
    <row r="12" spans="1:2" ht="12.75">
      <c r="A12" s="336">
        <v>1971</v>
      </c>
      <c r="B12" s="338">
        <v>1229.7430005302763</v>
      </c>
    </row>
    <row r="13" spans="1:2" ht="12.75">
      <c r="A13" s="336">
        <v>1972</v>
      </c>
      <c r="B13" s="338">
        <v>1286.6977489929027</v>
      </c>
    </row>
    <row r="14" spans="1:2" ht="12.75">
      <c r="A14" s="336">
        <v>1973</v>
      </c>
      <c r="B14" s="338">
        <v>1299.3335504898726</v>
      </c>
    </row>
    <row r="15" spans="1:2" ht="12.75">
      <c r="A15" s="336">
        <v>1974</v>
      </c>
      <c r="B15" s="338">
        <v>1420.7463391504787</v>
      </c>
    </row>
    <row r="16" spans="1:2" ht="12.75">
      <c r="A16" s="336">
        <v>1975</v>
      </c>
      <c r="B16" s="338">
        <v>1439.6281385206446</v>
      </c>
    </row>
    <row r="17" spans="1:2" ht="12.75">
      <c r="A17" s="336">
        <v>1976</v>
      </c>
      <c r="B17" s="338">
        <v>1441.884556363069</v>
      </c>
    </row>
    <row r="18" spans="1:2" ht="12.75">
      <c r="A18" s="336">
        <v>1977</v>
      </c>
      <c r="B18" s="338">
        <v>1478.5253106196353</v>
      </c>
    </row>
    <row r="19" spans="1:2" ht="12.75">
      <c r="A19" s="336">
        <v>1978</v>
      </c>
      <c r="B19" s="338">
        <v>1590.0688578297356</v>
      </c>
    </row>
    <row r="20" spans="1:6" ht="12.75">
      <c r="A20" s="336">
        <v>1979</v>
      </c>
      <c r="B20" s="338">
        <v>1665.0024041718077</v>
      </c>
      <c r="F20" s="339"/>
    </row>
    <row r="21" spans="1:6" ht="12.75">
      <c r="A21" s="336">
        <v>1980</v>
      </c>
      <c r="B21" s="338">
        <v>1698.1837592248028</v>
      </c>
      <c r="F21" s="339"/>
    </row>
    <row r="22" spans="1:6" ht="12.75">
      <c r="A22" s="336">
        <v>1981</v>
      </c>
      <c r="B22" s="338">
        <v>1730.6350924131516</v>
      </c>
      <c r="F22" s="339"/>
    </row>
    <row r="23" spans="1:6" ht="12.75">
      <c r="A23" s="336">
        <v>1982</v>
      </c>
      <c r="B23" s="338">
        <v>1800.1212688542598</v>
      </c>
      <c r="F23" s="339"/>
    </row>
    <row r="24" spans="1:6" ht="12.75">
      <c r="A24" s="336">
        <v>1983</v>
      </c>
      <c r="B24" s="338">
        <v>1883.8792579153348</v>
      </c>
      <c r="F24" s="339"/>
    </row>
    <row r="25" spans="1:6" ht="12.75">
      <c r="A25" s="336">
        <v>1984</v>
      </c>
      <c r="B25" s="338">
        <v>1947.2832983123958</v>
      </c>
      <c r="F25" s="339"/>
    </row>
    <row r="26" spans="1:6" ht="12.75">
      <c r="A26" s="336">
        <v>1985</v>
      </c>
      <c r="B26" s="338">
        <v>1980.5995074818034</v>
      </c>
      <c r="F26" s="339"/>
    </row>
    <row r="27" spans="1:6" ht="12.75">
      <c r="A27" s="336">
        <v>1986</v>
      </c>
      <c r="B27" s="338">
        <v>2006.2604760004206</v>
      </c>
      <c r="F27" s="339"/>
    </row>
    <row r="28" spans="1:6" ht="12.75">
      <c r="A28" s="336">
        <v>1987</v>
      </c>
      <c r="B28" s="338">
        <v>2040.0318038387827</v>
      </c>
      <c r="F28" s="339"/>
    </row>
    <row r="29" spans="1:6" ht="12.75">
      <c r="A29" s="336">
        <v>1988</v>
      </c>
      <c r="B29" s="338">
        <v>2093.561401447872</v>
      </c>
      <c r="F29" s="339"/>
    </row>
    <row r="30" spans="1:6" ht="12.75">
      <c r="A30" s="336">
        <v>1989</v>
      </c>
      <c r="B30" s="338">
        <v>2087.7233692822692</v>
      </c>
      <c r="F30" s="339"/>
    </row>
    <row r="31" spans="1:6" ht="12.75">
      <c r="A31" s="336">
        <v>1990</v>
      </c>
      <c r="B31" s="338">
        <v>2162.363853011811</v>
      </c>
      <c r="F31" s="339"/>
    </row>
    <row r="32" spans="1:6" ht="12.75">
      <c r="A32" s="336">
        <v>1991</v>
      </c>
      <c r="B32" s="338">
        <v>2209.9802614619607</v>
      </c>
      <c r="F32" s="339"/>
    </row>
    <row r="33" spans="1:2" ht="12.75">
      <c r="A33" s="336">
        <v>1992</v>
      </c>
      <c r="B33" s="338">
        <v>2212.643898892918</v>
      </c>
    </row>
    <row r="34" spans="1:2" ht="12.75">
      <c r="A34" s="336">
        <v>1993</v>
      </c>
      <c r="B34" s="338">
        <v>2344.479062738393</v>
      </c>
    </row>
    <row r="35" spans="1:2" ht="12.75">
      <c r="A35" s="336">
        <v>1994</v>
      </c>
      <c r="B35" s="338">
        <v>2357.3251735503795</v>
      </c>
    </row>
    <row r="36" spans="1:2" ht="12.75">
      <c r="A36" s="336">
        <v>1995</v>
      </c>
      <c r="B36" s="338">
        <v>2482.6078291397084</v>
      </c>
    </row>
    <row r="37" spans="1:2" ht="12.75">
      <c r="A37" s="336">
        <v>1996</v>
      </c>
      <c r="B37" s="338">
        <v>2517.840002192717</v>
      </c>
    </row>
    <row r="38" spans="1:2" ht="12.75">
      <c r="A38" s="336">
        <v>1997</v>
      </c>
      <c r="B38" s="338">
        <v>2559.596454761562</v>
      </c>
    </row>
    <row r="39" spans="1:2" ht="12.75">
      <c r="A39" s="336">
        <v>1998</v>
      </c>
      <c r="B39" s="338">
        <v>2595.8991070723287</v>
      </c>
    </row>
    <row r="40" spans="1:2" ht="12.75">
      <c r="A40" s="336">
        <v>1999</v>
      </c>
      <c r="B40" s="338">
        <v>2620.4069229726306</v>
      </c>
    </row>
    <row r="41" spans="1:2" ht="12.75">
      <c r="A41" s="336">
        <v>2000</v>
      </c>
      <c r="B41" s="338">
        <v>2652.108748393021</v>
      </c>
    </row>
    <row r="42" spans="1:2" ht="12.75">
      <c r="A42" s="336">
        <v>2001</v>
      </c>
      <c r="B42" s="338">
        <v>2589.3303796266355</v>
      </c>
    </row>
    <row r="43" spans="1:2" ht="12.75">
      <c r="A43" s="336">
        <v>2002</v>
      </c>
      <c r="B43" s="338">
        <v>2637.866736738382</v>
      </c>
    </row>
    <row r="44" spans="1:2" ht="12.75">
      <c r="A44" s="336">
        <v>2003</v>
      </c>
      <c r="B44" s="338">
        <v>2636.242433733822</v>
      </c>
    </row>
    <row r="45" spans="1:2" ht="12.75">
      <c r="A45" s="336">
        <v>2004</v>
      </c>
      <c r="B45" s="338">
        <v>2798.1084007524055</v>
      </c>
    </row>
    <row r="46" spans="1:2" ht="12.75">
      <c r="A46" s="336">
        <v>2005</v>
      </c>
      <c r="B46" s="338">
        <v>2910.1447770103046</v>
      </c>
    </row>
    <row r="47" spans="1:2" ht="12.75">
      <c r="A47" s="340">
        <v>2006</v>
      </c>
      <c r="B47" s="338">
        <v>3024.0547482248207</v>
      </c>
    </row>
    <row r="48" spans="1:2" ht="12.75">
      <c r="A48" s="341">
        <v>2007</v>
      </c>
      <c r="B48" s="338">
        <v>3077.266322006749</v>
      </c>
    </row>
    <row r="49" spans="1:2" ht="12.75">
      <c r="A49" s="341">
        <v>2008</v>
      </c>
      <c r="B49" s="338">
        <v>3232.403065103506</v>
      </c>
    </row>
    <row r="50" spans="1:2" ht="12.75">
      <c r="A50" s="327">
        <v>2009</v>
      </c>
      <c r="B50" s="68">
        <v>3271.6289540407815</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08" t="s">
        <v>207</v>
      </c>
    </row>
    <row r="3" spans="1:2" ht="12.75">
      <c r="A3" s="3" t="s">
        <v>133</v>
      </c>
      <c r="B3" s="4" t="s">
        <v>208</v>
      </c>
    </row>
    <row r="4" ht="12.75">
      <c r="B4" s="337" t="s">
        <v>209</v>
      </c>
    </row>
    <row r="5" ht="12.75">
      <c r="B5" s="2"/>
    </row>
    <row r="6" spans="1:2" ht="12.75">
      <c r="A6" t="s">
        <v>95</v>
      </c>
      <c r="B6" s="245">
        <v>615.639999999998</v>
      </c>
    </row>
    <row r="7" spans="1:2" ht="12.75">
      <c r="A7" t="s">
        <v>211</v>
      </c>
      <c r="B7" s="245">
        <v>398.5019454545407</v>
      </c>
    </row>
    <row r="8" spans="1:2" ht="12.75">
      <c r="A8" t="s">
        <v>172</v>
      </c>
      <c r="B8" s="245">
        <v>390.99999999999847</v>
      </c>
    </row>
    <row r="9" spans="1:2" ht="12.75">
      <c r="A9" t="s">
        <v>121</v>
      </c>
      <c r="B9" s="245">
        <v>274.8797979797948</v>
      </c>
    </row>
    <row r="10" spans="1:2" ht="12.75">
      <c r="A10" t="s">
        <v>200</v>
      </c>
      <c r="B10" s="245">
        <v>175.8079999999993</v>
      </c>
    </row>
    <row r="11" spans="1:2" ht="12.75">
      <c r="A11" t="s">
        <v>212</v>
      </c>
      <c r="B11" s="245">
        <v>127.0698769999995</v>
      </c>
    </row>
    <row r="12" spans="1:2" ht="12.75">
      <c r="A12" t="s">
        <v>98</v>
      </c>
      <c r="B12" s="245">
        <v>106.18768999999959</v>
      </c>
    </row>
    <row r="13" spans="1:2" ht="12.75">
      <c r="A13" t="s">
        <v>213</v>
      </c>
      <c r="B13" s="245">
        <v>85.96238999999967</v>
      </c>
    </row>
    <row r="14" spans="1:2" ht="12.75">
      <c r="A14" t="s">
        <v>119</v>
      </c>
      <c r="B14" s="245">
        <v>73.82299999999971</v>
      </c>
    </row>
    <row r="15" spans="1:2" ht="12.75">
      <c r="A15" t="s">
        <v>167</v>
      </c>
      <c r="B15" s="245">
        <v>65.85858585858509</v>
      </c>
    </row>
    <row r="16" ht="12.75">
      <c r="B16" s="245"/>
    </row>
    <row r="17" spans="1:2" ht="12.75">
      <c r="A17" s="160" t="s">
        <v>139</v>
      </c>
      <c r="B17" s="161">
        <v>3271.6289540407815</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08" t="s">
        <v>215</v>
      </c>
      <c r="B1" s="108"/>
      <c r="C1" s="43"/>
    </row>
    <row r="3" spans="1:3" ht="15.75" customHeight="1">
      <c r="A3" s="78" t="s">
        <v>89</v>
      </c>
      <c r="B3" s="78"/>
      <c r="C3" s="342" t="s">
        <v>221</v>
      </c>
    </row>
    <row r="4" spans="1:3" ht="14.25" customHeight="1">
      <c r="A4" s="119"/>
      <c r="B4" s="119"/>
      <c r="C4" s="343" t="s">
        <v>222</v>
      </c>
    </row>
    <row r="5" spans="1:3" ht="12.75">
      <c r="A5" s="5"/>
      <c r="B5" s="5"/>
      <c r="C5" s="310"/>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44">
        <v>2007</v>
      </c>
      <c r="B38" s="23"/>
      <c r="C38" s="44">
        <v>13089.72512705</v>
      </c>
      <c r="D38" s="23"/>
      <c r="F38" s="23"/>
      <c r="G38" s="23"/>
      <c r="H38" s="23"/>
      <c r="I38" s="23"/>
    </row>
    <row r="39" spans="1:9" ht="12.75">
      <c r="A39" s="344">
        <v>2008</v>
      </c>
      <c r="B39" s="344"/>
      <c r="C39" s="44">
        <v>17451.734033162</v>
      </c>
      <c r="D39" s="23"/>
      <c r="F39" s="23"/>
      <c r="G39" s="23"/>
      <c r="H39" s="23"/>
      <c r="I39" s="23"/>
    </row>
    <row r="40" spans="1:9" ht="12.75">
      <c r="A40" s="344">
        <v>2009</v>
      </c>
      <c r="B40" s="23"/>
      <c r="C40" s="44">
        <v>19238.593786126003</v>
      </c>
      <c r="D40" s="23"/>
      <c r="F40" s="23"/>
      <c r="G40" s="23"/>
      <c r="H40" s="23"/>
      <c r="I40" s="23"/>
    </row>
    <row r="41" spans="1:9" ht="12.75">
      <c r="A41" s="345">
        <v>2010</v>
      </c>
      <c r="B41" s="345" t="s">
        <v>186</v>
      </c>
      <c r="C41" s="50">
        <v>21926.280233</v>
      </c>
      <c r="D41" s="23"/>
      <c r="F41" s="23"/>
      <c r="G41" s="23"/>
      <c r="H41" s="23"/>
      <c r="I41" s="23"/>
    </row>
    <row r="42" spans="1:9" ht="12.75">
      <c r="A42" s="344"/>
      <c r="C42" s="44"/>
      <c r="D42" s="23"/>
      <c r="E42" s="23"/>
      <c r="F42" s="23"/>
      <c r="G42" s="23"/>
      <c r="H42" s="23"/>
      <c r="I42" s="23"/>
    </row>
    <row r="43" spans="1:9" ht="12.75">
      <c r="A43" s="344" t="s">
        <v>223</v>
      </c>
      <c r="B43" s="344"/>
      <c r="C43" s="44"/>
      <c r="D43" s="23"/>
      <c r="E43" s="23"/>
      <c r="F43" s="23"/>
      <c r="G43" s="23"/>
      <c r="H43" s="23"/>
      <c r="I43" s="23"/>
    </row>
    <row r="44" spans="1:9" ht="12.75">
      <c r="A44" s="344"/>
      <c r="B44" s="344"/>
      <c r="C44" s="44"/>
      <c r="D44" s="23"/>
      <c r="E44" s="23"/>
      <c r="F44" s="23"/>
      <c r="G44" s="23"/>
      <c r="H44" s="23"/>
      <c r="I44" s="23"/>
    </row>
    <row r="45" spans="1:9" ht="54" customHeight="1">
      <c r="A45" s="394" t="s">
        <v>228</v>
      </c>
      <c r="B45" s="394"/>
      <c r="C45" s="394"/>
      <c r="D45" s="394"/>
      <c r="E45" s="394"/>
      <c r="F45" s="394"/>
      <c r="G45" s="394"/>
      <c r="H45" s="394"/>
      <c r="I45" s="394"/>
    </row>
    <row r="46" spans="1:9" ht="12.75">
      <c r="A46" s="98"/>
      <c r="B46" s="98"/>
      <c r="C46" s="98"/>
      <c r="D46" s="98"/>
      <c r="E46" s="98"/>
      <c r="F46" s="98"/>
      <c r="G46" s="98"/>
      <c r="H46" s="98"/>
      <c r="I46" s="98"/>
    </row>
    <row r="47" spans="1:10" ht="41.25" customHeight="1">
      <c r="A47" s="402" t="s">
        <v>343</v>
      </c>
      <c r="B47" s="402"/>
      <c r="C47" s="402"/>
      <c r="D47" s="402"/>
      <c r="E47" s="402"/>
      <c r="F47" s="402"/>
      <c r="G47" s="402"/>
      <c r="H47" s="402"/>
      <c r="I47" s="402"/>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217</v>
      </c>
    </row>
    <row r="3" spans="1:2" ht="12.75">
      <c r="A3" s="3" t="s">
        <v>133</v>
      </c>
      <c r="B3" s="4" t="s">
        <v>224</v>
      </c>
    </row>
    <row r="4" ht="12.75">
      <c r="B4" s="2" t="s">
        <v>222</v>
      </c>
    </row>
    <row r="6" spans="1:2" ht="12.75">
      <c r="A6" t="s">
        <v>121</v>
      </c>
      <c r="B6" s="42">
        <v>11993.4111154</v>
      </c>
    </row>
    <row r="7" spans="1:2" ht="12.75">
      <c r="A7" t="s">
        <v>172</v>
      </c>
      <c r="B7" s="42">
        <v>7270.014843520001</v>
      </c>
    </row>
    <row r="8" spans="1:2" ht="12.75">
      <c r="A8" t="s">
        <v>95</v>
      </c>
      <c r="B8" s="42">
        <v>554.7613071000001</v>
      </c>
    </row>
    <row r="9" spans="1:2" ht="12.75">
      <c r="A9" t="s">
        <v>211</v>
      </c>
      <c r="B9" s="42">
        <v>303.79785865</v>
      </c>
    </row>
    <row r="10" spans="1:2" ht="12.75">
      <c r="A10" t="s">
        <v>138</v>
      </c>
      <c r="B10" s="42">
        <v>277.38065355000003</v>
      </c>
    </row>
    <row r="11" spans="1:2" ht="12.75">
      <c r="A11" t="s">
        <v>96</v>
      </c>
      <c r="B11" s="42">
        <v>237.75484590000002</v>
      </c>
    </row>
    <row r="12" spans="1:2" ht="12.75">
      <c r="A12" t="s">
        <v>97</v>
      </c>
      <c r="B12" s="42">
        <v>158.50323060000002</v>
      </c>
    </row>
    <row r="13" spans="1:2" ht="12.75">
      <c r="A13" t="s">
        <v>201</v>
      </c>
      <c r="B13" s="42">
        <v>138.69032677500002</v>
      </c>
    </row>
    <row r="14" spans="1:2" ht="12.75">
      <c r="A14" t="s">
        <v>136</v>
      </c>
      <c r="B14" s="42">
        <v>84.53505632000001</v>
      </c>
    </row>
    <row r="15" spans="1:2" ht="12.75">
      <c r="A15" t="s">
        <v>225</v>
      </c>
      <c r="B15" s="42">
        <v>84.53505632000001</v>
      </c>
    </row>
    <row r="17" spans="1:2" ht="12.75">
      <c r="A17" s="160" t="s">
        <v>139</v>
      </c>
      <c r="B17" s="161">
        <v>21926.280233</v>
      </c>
    </row>
    <row r="19" ht="12.75">
      <c r="A19" t="s">
        <v>226</v>
      </c>
    </row>
    <row r="21" spans="1:6" ht="29.25" customHeight="1">
      <c r="A21" s="402" t="s">
        <v>227</v>
      </c>
      <c r="B21" s="402"/>
      <c r="C21" s="402"/>
      <c r="D21" s="402"/>
      <c r="E21" s="402"/>
      <c r="F21" s="402"/>
    </row>
    <row r="22" spans="1:6" ht="12.75">
      <c r="A22" s="98"/>
      <c r="B22" s="99"/>
      <c r="C22" s="98"/>
      <c r="D22" s="98"/>
      <c r="E22" s="98"/>
      <c r="F22" s="98"/>
    </row>
    <row r="23" spans="1:9" ht="52.5" customHeight="1">
      <c r="A23" s="402" t="s">
        <v>343</v>
      </c>
      <c r="B23" s="402"/>
      <c r="C23" s="402"/>
      <c r="D23" s="402"/>
      <c r="E23" s="402"/>
      <c r="F23" s="402"/>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08" t="s">
        <v>218</v>
      </c>
      <c r="B1" s="108"/>
    </row>
    <row r="3" spans="1:3" ht="12.75">
      <c r="A3" s="78" t="s">
        <v>89</v>
      </c>
      <c r="B3" s="78"/>
      <c r="C3" s="346" t="s">
        <v>221</v>
      </c>
    </row>
    <row r="4" spans="1:3" ht="14.25" customHeight="1">
      <c r="A4" s="119"/>
      <c r="B4" s="119"/>
      <c r="C4" s="343" t="s">
        <v>222</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19">
        <v>2007</v>
      </c>
      <c r="B22" s="5"/>
      <c r="C22" s="43">
        <v>2678.945610812322</v>
      </c>
    </row>
    <row r="23" spans="1:3" ht="12.75">
      <c r="A23" s="119">
        <v>2008</v>
      </c>
      <c r="B23" s="119"/>
      <c r="C23" s="43">
        <v>4109.827979025783</v>
      </c>
    </row>
    <row r="24" spans="1:3" ht="12.75">
      <c r="A24" s="119">
        <v>2009</v>
      </c>
      <c r="B24" s="23"/>
      <c r="C24" s="43">
        <v>4390.210677423217</v>
      </c>
    </row>
    <row r="25" spans="1:3" ht="12.75">
      <c r="A25" s="78">
        <v>2010</v>
      </c>
      <c r="B25" s="78" t="s">
        <v>186</v>
      </c>
      <c r="C25" s="50">
        <v>5252.672660823464</v>
      </c>
    </row>
    <row r="26" spans="1:5" ht="12.75">
      <c r="A26" s="119"/>
      <c r="B26" s="119"/>
      <c r="C26" s="44"/>
      <c r="E26" s="43"/>
    </row>
    <row r="27" spans="1:3" ht="12.75">
      <c r="A27" s="119" t="s">
        <v>223</v>
      </c>
      <c r="B27" s="119"/>
      <c r="C27" s="44"/>
    </row>
    <row r="28" spans="1:9" ht="12.75">
      <c r="A28" s="23"/>
      <c r="B28" s="23"/>
      <c r="C28" s="87"/>
      <c r="D28" s="23"/>
      <c r="E28" s="23"/>
      <c r="F28" s="23"/>
      <c r="G28" s="23"/>
      <c r="H28" s="23"/>
      <c r="I28" s="23"/>
    </row>
    <row r="29" spans="1:8" ht="81" customHeight="1">
      <c r="A29" s="402" t="s">
        <v>230</v>
      </c>
      <c r="B29" s="402"/>
      <c r="C29" s="402"/>
      <c r="D29" s="402"/>
      <c r="E29" s="402"/>
      <c r="F29" s="402"/>
      <c r="G29" s="402"/>
      <c r="H29" s="402"/>
    </row>
    <row r="30" spans="1:8" ht="12.75">
      <c r="A30" s="60"/>
      <c r="B30" s="60"/>
      <c r="C30" s="60"/>
      <c r="D30" s="60"/>
      <c r="E30" s="60"/>
      <c r="F30" s="60"/>
      <c r="G30" s="60"/>
      <c r="H30" s="60"/>
    </row>
    <row r="31" spans="1:9" ht="53.25" customHeight="1">
      <c r="A31" s="402" t="s">
        <v>343</v>
      </c>
      <c r="B31" s="402"/>
      <c r="C31" s="402"/>
      <c r="D31" s="402"/>
      <c r="E31" s="402"/>
      <c r="F31" s="402"/>
      <c r="G31" s="402"/>
      <c r="H31" s="402"/>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G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401" t="s">
        <v>406</v>
      </c>
      <c r="B1" s="401"/>
      <c r="C1" s="401"/>
      <c r="D1" s="401"/>
      <c r="E1" s="401"/>
      <c r="F1" s="401"/>
      <c r="G1" s="401"/>
    </row>
    <row r="3" spans="1:9" ht="50.25" customHeight="1">
      <c r="A3" s="78" t="s">
        <v>407</v>
      </c>
      <c r="B3" s="79" t="s">
        <v>391</v>
      </c>
      <c r="C3" s="79" t="s">
        <v>392</v>
      </c>
      <c r="D3" s="79"/>
      <c r="E3" s="79" t="s">
        <v>408</v>
      </c>
      <c r="F3" s="79" t="s">
        <v>409</v>
      </c>
      <c r="G3" s="79" t="s">
        <v>410</v>
      </c>
      <c r="H3" s="92"/>
      <c r="I3" s="23"/>
    </row>
    <row r="4" spans="2:8" ht="12.75">
      <c r="B4" s="399" t="s">
        <v>333</v>
      </c>
      <c r="C4" s="399"/>
      <c r="D4" s="2"/>
      <c r="E4" s="399" t="s">
        <v>411</v>
      </c>
      <c r="F4" s="399"/>
      <c r="G4" s="399"/>
      <c r="H4" s="2"/>
    </row>
    <row r="5" spans="2:8" ht="12.75">
      <c r="B5" s="2"/>
      <c r="C5" s="2"/>
      <c r="D5" s="2"/>
      <c r="E5" s="2"/>
      <c r="F5" s="2"/>
      <c r="G5" s="2"/>
      <c r="H5" s="2"/>
    </row>
    <row r="6" spans="1:8" ht="12.75">
      <c r="A6" s="39" t="s">
        <v>397</v>
      </c>
      <c r="B6" s="80">
        <v>4.06348192980146</v>
      </c>
      <c r="C6" s="80">
        <v>2.308906685593315</v>
      </c>
      <c r="D6" s="80"/>
      <c r="E6" s="43">
        <v>7756</v>
      </c>
      <c r="F6" s="44">
        <v>8399.133935262253</v>
      </c>
      <c r="G6" s="44">
        <v>12442</v>
      </c>
      <c r="H6" s="44"/>
    </row>
    <row r="7" spans="1:8" ht="12.75">
      <c r="A7" s="39" t="s">
        <v>335</v>
      </c>
      <c r="B7" s="80">
        <v>-0.5174767065122876</v>
      </c>
      <c r="C7" s="80">
        <v>-2.0934859633541802</v>
      </c>
      <c r="D7" s="80"/>
      <c r="E7" s="43">
        <v>1096</v>
      </c>
      <c r="F7" s="44">
        <v>1084.68625951599</v>
      </c>
      <c r="G7" s="44">
        <v>941</v>
      </c>
      <c r="H7" s="44"/>
    </row>
    <row r="8" spans="1:8" ht="12.75">
      <c r="A8" s="39" t="s">
        <v>383</v>
      </c>
      <c r="B8" s="80">
        <v>2.4293286464140307</v>
      </c>
      <c r="C8" s="80">
        <v>2.102319671619002</v>
      </c>
      <c r="D8" s="80"/>
      <c r="E8" s="43">
        <v>3807</v>
      </c>
      <c r="F8" s="44">
        <v>3994.2158365998043</v>
      </c>
      <c r="G8" s="44">
        <v>5243</v>
      </c>
      <c r="H8" s="44"/>
    </row>
    <row r="9" spans="1:9" ht="12.75">
      <c r="A9" s="39" t="s">
        <v>337</v>
      </c>
      <c r="B9" s="80">
        <v>1.2881579295211276</v>
      </c>
      <c r="C9" s="80">
        <v>0.6177200037917885</v>
      </c>
      <c r="D9" s="80"/>
      <c r="E9" s="43">
        <v>2793</v>
      </c>
      <c r="F9" s="44">
        <v>2865.419958635843</v>
      </c>
      <c r="G9" s="44">
        <v>3232</v>
      </c>
      <c r="H9" s="44"/>
      <c r="I9" s="23"/>
    </row>
    <row r="10" spans="1:8" ht="12.75">
      <c r="A10" s="39" t="s">
        <v>399</v>
      </c>
      <c r="B10" s="80">
        <v>2.329708116745133</v>
      </c>
      <c r="C10" s="80">
        <v>1.892704834330372</v>
      </c>
      <c r="D10" s="80"/>
      <c r="E10" s="43">
        <v>3035</v>
      </c>
      <c r="F10" s="44">
        <v>3178.0605410488806</v>
      </c>
      <c r="G10" s="44">
        <v>4101</v>
      </c>
      <c r="H10" s="44"/>
    </row>
    <row r="11" spans="1:8" ht="12.75">
      <c r="A11" s="39" t="s">
        <v>400</v>
      </c>
      <c r="B11" s="80">
        <v>6.408268337988665</v>
      </c>
      <c r="C11" s="80">
        <v>5.333035751525816</v>
      </c>
      <c r="D11" s="80"/>
      <c r="E11" s="43">
        <v>239</v>
      </c>
      <c r="F11" s="44">
        <v>270.61299773947667</v>
      </c>
      <c r="G11" s="44">
        <v>542</v>
      </c>
      <c r="H11" s="44"/>
    </row>
    <row r="12" spans="1:8" ht="12.75">
      <c r="A12" s="39" t="s">
        <v>338</v>
      </c>
      <c r="B12" s="80">
        <v>19.864792067206437</v>
      </c>
      <c r="C12" s="80">
        <v>7.874980689157551</v>
      </c>
      <c r="D12" s="80"/>
      <c r="E12" s="43">
        <v>130</v>
      </c>
      <c r="F12" s="44">
        <v>186.77838890509025</v>
      </c>
      <c r="G12" s="44">
        <v>970</v>
      </c>
      <c r="H12" s="44"/>
    </row>
    <row r="13" spans="1:8" ht="12.75">
      <c r="A13" s="39" t="s">
        <v>340</v>
      </c>
      <c r="B13" s="80">
        <v>5.8000826867278255</v>
      </c>
      <c r="C13" s="80">
        <v>4.478457225494159</v>
      </c>
      <c r="D13" s="80"/>
      <c r="E13" s="43">
        <v>59</v>
      </c>
      <c r="F13" s="44">
        <v>66.04257922945882</v>
      </c>
      <c r="G13" s="44">
        <v>122</v>
      </c>
      <c r="H13" s="44"/>
    </row>
    <row r="14" spans="1:8" ht="12.75">
      <c r="A14" s="39" t="s">
        <v>412</v>
      </c>
      <c r="B14" s="80">
        <v>33.25719064400416</v>
      </c>
      <c r="C14" s="80">
        <v>15.933626678433654</v>
      </c>
      <c r="D14" s="80"/>
      <c r="E14" s="43">
        <v>4</v>
      </c>
      <c r="F14" s="44">
        <v>7.102991543332989</v>
      </c>
      <c r="G14" s="44">
        <v>111</v>
      </c>
      <c r="H14" s="44"/>
    </row>
    <row r="15" spans="1:9" ht="12.75">
      <c r="A15" s="76" t="s">
        <v>413</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402</v>
      </c>
      <c r="B17" s="23"/>
      <c r="C17" s="23"/>
      <c r="D17" s="23"/>
      <c r="E17" s="43">
        <v>15452</v>
      </c>
      <c r="F17" s="44">
        <v>16343.45599001389</v>
      </c>
      <c r="G17" s="44">
        <v>21858</v>
      </c>
      <c r="H17" s="44"/>
    </row>
    <row r="18" spans="1:9" ht="12.75">
      <c r="A18" s="73" t="s">
        <v>403</v>
      </c>
      <c r="B18" s="23"/>
      <c r="C18" s="23"/>
      <c r="D18" s="23"/>
      <c r="E18" s="44">
        <v>3468</v>
      </c>
      <c r="F18" s="44">
        <v>3709.764027505815</v>
      </c>
      <c r="G18" s="44">
        <v>5849</v>
      </c>
      <c r="H18" s="44"/>
      <c r="I18" s="8"/>
    </row>
    <row r="19" spans="1:8" ht="12.75">
      <c r="A19" s="75" t="s">
        <v>368</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403" t="s">
        <v>414</v>
      </c>
      <c r="B21" s="403"/>
      <c r="C21" s="403"/>
      <c r="D21" s="403"/>
      <c r="E21" s="403"/>
      <c r="F21" s="403"/>
      <c r="G21" s="403"/>
      <c r="H21" s="403"/>
      <c r="I21" s="403"/>
      <c r="J21" s="94"/>
    </row>
    <row r="22" spans="1:10" ht="12.75">
      <c r="A22" s="403"/>
      <c r="B22" s="403"/>
      <c r="C22" s="403"/>
      <c r="D22" s="403"/>
      <c r="E22" s="403"/>
      <c r="F22" s="403"/>
      <c r="G22" s="403"/>
      <c r="H22" s="403"/>
      <c r="I22" s="403"/>
      <c r="J22" s="94"/>
    </row>
    <row r="23" spans="1:10" ht="12.75">
      <c r="A23" s="403"/>
      <c r="B23" s="403"/>
      <c r="C23" s="403"/>
      <c r="D23" s="403"/>
      <c r="E23" s="403"/>
      <c r="F23" s="403"/>
      <c r="G23" s="403"/>
      <c r="H23" s="403"/>
      <c r="I23" s="403"/>
      <c r="J23" s="94"/>
    </row>
    <row r="24" spans="1:10" ht="12.75">
      <c r="A24" s="403"/>
      <c r="B24" s="403"/>
      <c r="C24" s="403"/>
      <c r="D24" s="403"/>
      <c r="E24" s="403"/>
      <c r="F24" s="403"/>
      <c r="G24" s="403"/>
      <c r="H24" s="403"/>
      <c r="I24" s="403"/>
      <c r="J24" s="94"/>
    </row>
    <row r="25" spans="1:10" ht="12.75">
      <c r="A25" s="403"/>
      <c r="B25" s="403"/>
      <c r="C25" s="403"/>
      <c r="D25" s="403"/>
      <c r="E25" s="403"/>
      <c r="F25" s="403"/>
      <c r="G25" s="403"/>
      <c r="H25" s="403"/>
      <c r="I25" s="403"/>
      <c r="J25" s="94"/>
    </row>
    <row r="26" spans="1:9" ht="12.75">
      <c r="A26" s="94"/>
      <c r="B26" s="94"/>
      <c r="C26" s="94"/>
      <c r="D26" s="94"/>
      <c r="E26" s="94"/>
      <c r="F26" s="94"/>
      <c r="G26" s="94"/>
      <c r="H26" s="94"/>
      <c r="I26" s="98"/>
    </row>
    <row r="27" spans="1:9" ht="12.75" customHeight="1">
      <c r="A27" s="403" t="s">
        <v>415</v>
      </c>
      <c r="B27" s="403"/>
      <c r="C27" s="403"/>
      <c r="D27" s="403"/>
      <c r="E27" s="403"/>
      <c r="F27" s="403"/>
      <c r="G27" s="403"/>
      <c r="H27" s="403"/>
      <c r="I27" s="403"/>
    </row>
    <row r="28" spans="1:9" ht="12.75">
      <c r="A28" s="403"/>
      <c r="B28" s="403"/>
      <c r="C28" s="403"/>
      <c r="D28" s="403"/>
      <c r="E28" s="403"/>
      <c r="F28" s="403"/>
      <c r="G28" s="403"/>
      <c r="H28" s="403"/>
      <c r="I28" s="403"/>
    </row>
    <row r="29" spans="1:9" ht="12.75">
      <c r="A29" s="98"/>
      <c r="B29" s="98"/>
      <c r="C29" s="98"/>
      <c r="D29" s="98"/>
      <c r="E29" s="98"/>
      <c r="F29" s="98"/>
      <c r="G29" s="98"/>
      <c r="H29" s="98"/>
      <c r="I29" s="98"/>
    </row>
    <row r="30" spans="1:9" ht="42.75" customHeight="1">
      <c r="A30" s="402" t="s">
        <v>343</v>
      </c>
      <c r="B30" s="402"/>
      <c r="C30" s="402"/>
      <c r="D30" s="402"/>
      <c r="E30" s="402"/>
      <c r="F30" s="402"/>
      <c r="G30" s="402"/>
      <c r="H30" s="402"/>
      <c r="I30" s="402"/>
    </row>
  </sheetData>
  <mergeCells count="6">
    <mergeCell ref="A1:G1"/>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220</v>
      </c>
    </row>
    <row r="3" spans="1:2" ht="12.75">
      <c r="A3" s="3" t="s">
        <v>133</v>
      </c>
      <c r="B3" s="4" t="s">
        <v>224</v>
      </c>
    </row>
    <row r="4" ht="12.75">
      <c r="B4" s="2" t="s">
        <v>222</v>
      </c>
    </row>
    <row r="6" spans="1:2" ht="12.75">
      <c r="A6" s="81" t="s">
        <v>121</v>
      </c>
      <c r="B6" s="48">
        <v>750.48902140641</v>
      </c>
    </row>
    <row r="7" spans="1:2" ht="12.75">
      <c r="A7" s="81" t="s">
        <v>188</v>
      </c>
      <c r="B7" s="48">
        <v>690.4498996938972</v>
      </c>
    </row>
    <row r="8" spans="1:2" ht="12.75">
      <c r="A8" s="81" t="s">
        <v>96</v>
      </c>
      <c r="B8" s="48">
        <v>660.4303388376409</v>
      </c>
    </row>
    <row r="9" spans="1:2" ht="12.75">
      <c r="A9" s="81" t="s">
        <v>138</v>
      </c>
      <c r="B9" s="48">
        <v>630.4107779813844</v>
      </c>
    </row>
    <row r="10" spans="1:2" ht="12.75">
      <c r="A10" s="81" t="s">
        <v>172</v>
      </c>
      <c r="B10" s="48">
        <v>510.33253455635884</v>
      </c>
    </row>
    <row r="12" spans="1:2" ht="12.75">
      <c r="A12" s="160" t="s">
        <v>139</v>
      </c>
      <c r="B12" s="161">
        <v>5252.672660823464</v>
      </c>
    </row>
    <row r="14" ht="12.75">
      <c r="A14" t="s">
        <v>226</v>
      </c>
    </row>
    <row r="16" spans="1:6" ht="29.25" customHeight="1">
      <c r="A16" s="402" t="s">
        <v>229</v>
      </c>
      <c r="B16" s="402"/>
      <c r="C16" s="402"/>
      <c r="D16" s="402"/>
      <c r="E16" s="402"/>
      <c r="F16" s="402"/>
    </row>
    <row r="17" spans="1:6" ht="12.75">
      <c r="A17" s="98"/>
      <c r="B17" s="99"/>
      <c r="C17" s="98"/>
      <c r="D17" s="98"/>
      <c r="E17" s="98"/>
      <c r="F17" s="98"/>
    </row>
    <row r="18" spans="1:9" ht="52.5" customHeight="1">
      <c r="A18" s="402" t="s">
        <v>343</v>
      </c>
      <c r="B18" s="402"/>
      <c r="C18" s="402"/>
      <c r="D18" s="402"/>
      <c r="E18" s="402"/>
      <c r="F18" s="402"/>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4.7109375" style="333" customWidth="1"/>
    <col min="3" max="16384" width="9.140625" style="333" customWidth="1"/>
  </cols>
  <sheetData>
    <row r="1" ht="12.75">
      <c r="A1" s="108" t="s">
        <v>231</v>
      </c>
    </row>
    <row r="3" spans="1:2" ht="12.75">
      <c r="A3" s="334" t="s">
        <v>89</v>
      </c>
      <c r="B3" s="335" t="s">
        <v>208</v>
      </c>
    </row>
    <row r="4" ht="12.75">
      <c r="B4" s="337" t="s">
        <v>396</v>
      </c>
    </row>
    <row r="6" spans="1:4" ht="12.75">
      <c r="A6" s="336">
        <v>1965</v>
      </c>
      <c r="B6" s="338">
        <v>593.748351945434</v>
      </c>
      <c r="D6" s="44"/>
    </row>
    <row r="7" spans="1:4" ht="12.75">
      <c r="A7" s="336">
        <v>1966</v>
      </c>
      <c r="B7" s="338">
        <v>646.218209414973</v>
      </c>
      <c r="D7" s="44"/>
    </row>
    <row r="8" spans="1:4" ht="12.75">
      <c r="A8" s="336">
        <v>1967</v>
      </c>
      <c r="B8" s="338">
        <v>692.403595037829</v>
      </c>
      <c r="D8" s="44"/>
    </row>
    <row r="9" spans="1:4" ht="12.75">
      <c r="A9" s="336">
        <v>1968</v>
      </c>
      <c r="B9" s="338">
        <v>753.08917106388</v>
      </c>
      <c r="D9" s="44"/>
    </row>
    <row r="10" spans="1:4" ht="12.75">
      <c r="A10" s="336">
        <v>1969</v>
      </c>
      <c r="B10" s="338">
        <v>827.049515621054</v>
      </c>
      <c r="D10" s="44"/>
    </row>
    <row r="11" spans="1:4" ht="12.75">
      <c r="A11" s="336">
        <v>1970</v>
      </c>
      <c r="B11" s="338">
        <v>898.56041805208</v>
      </c>
      <c r="D11" s="44"/>
    </row>
    <row r="12" spans="1:4" ht="12.75">
      <c r="A12" s="336">
        <v>1971</v>
      </c>
      <c r="B12" s="338">
        <v>959.234657336158</v>
      </c>
      <c r="D12" s="44"/>
    </row>
    <row r="13" spans="1:4" ht="12.75">
      <c r="A13" s="336">
        <v>1972</v>
      </c>
      <c r="B13" s="338">
        <v>1006.72642590112</v>
      </c>
      <c r="D13" s="44"/>
    </row>
    <row r="14" spans="1:4" ht="12.75">
      <c r="A14" s="336">
        <v>1973</v>
      </c>
      <c r="B14" s="338">
        <v>1052.40006385001</v>
      </c>
      <c r="D14" s="44"/>
    </row>
    <row r="15" spans="1:4" ht="12.75">
      <c r="A15" s="336">
        <v>1974</v>
      </c>
      <c r="B15" s="338">
        <v>1077.66618600726</v>
      </c>
      <c r="D15" s="44"/>
    </row>
    <row r="16" spans="1:4" ht="12.75">
      <c r="A16" s="336">
        <v>1975</v>
      </c>
      <c r="B16" s="338">
        <v>1072.14083471992</v>
      </c>
      <c r="D16" s="44"/>
    </row>
    <row r="17" spans="1:4" ht="12.75">
      <c r="A17" s="336">
        <v>1976</v>
      </c>
      <c r="B17" s="338">
        <v>1134.51709228911</v>
      </c>
      <c r="D17" s="44"/>
    </row>
    <row r="18" spans="1:4" ht="12.75">
      <c r="A18" s="336">
        <v>1977</v>
      </c>
      <c r="B18" s="338">
        <v>1167.88486283271</v>
      </c>
      <c r="D18" s="44"/>
    </row>
    <row r="19" spans="1:4" ht="12.75">
      <c r="A19" s="336">
        <v>1978</v>
      </c>
      <c r="B19" s="338">
        <v>1213.7414243211</v>
      </c>
      <c r="D19" s="44"/>
    </row>
    <row r="20" spans="1:6" ht="12.75">
      <c r="A20" s="336">
        <v>1979</v>
      </c>
      <c r="B20" s="338">
        <v>1288.78701568911</v>
      </c>
      <c r="D20" s="44"/>
      <c r="F20" s="339"/>
    </row>
    <row r="21" spans="1:6" ht="12.75">
      <c r="A21" s="336">
        <v>1980</v>
      </c>
      <c r="B21" s="338">
        <v>1296.75455303198</v>
      </c>
      <c r="D21" s="44"/>
      <c r="F21" s="339"/>
    </row>
    <row r="22" spans="1:6" ht="12.75">
      <c r="A22" s="336">
        <v>1981</v>
      </c>
      <c r="B22" s="338">
        <v>1309.42437603244</v>
      </c>
      <c r="D22" s="44"/>
      <c r="F22" s="339"/>
    </row>
    <row r="23" spans="1:6" ht="12.75">
      <c r="A23" s="336">
        <v>1982</v>
      </c>
      <c r="B23" s="338">
        <v>1312.34622559414</v>
      </c>
      <c r="D23" s="44"/>
      <c r="F23" s="339"/>
    </row>
    <row r="24" spans="1:6" ht="12.75">
      <c r="A24" s="336">
        <v>1983</v>
      </c>
      <c r="B24" s="338">
        <v>1328.79576231305</v>
      </c>
      <c r="D24" s="44"/>
      <c r="F24" s="339"/>
    </row>
    <row r="25" spans="1:6" ht="12.75">
      <c r="A25" s="336">
        <v>1984</v>
      </c>
      <c r="B25" s="338">
        <v>1439.79981550164</v>
      </c>
      <c r="D25" s="44"/>
      <c r="F25" s="339"/>
    </row>
    <row r="26" spans="1:6" ht="12.75">
      <c r="A26" s="336">
        <v>1985</v>
      </c>
      <c r="B26" s="338">
        <v>1488.11104024397</v>
      </c>
      <c r="D26" s="44"/>
      <c r="F26" s="339"/>
    </row>
    <row r="27" spans="1:6" ht="12.75">
      <c r="A27" s="336">
        <v>1986</v>
      </c>
      <c r="B27" s="338">
        <v>1503.38203243505</v>
      </c>
      <c r="D27" s="44"/>
      <c r="F27" s="339"/>
    </row>
    <row r="28" spans="1:6" ht="12.75">
      <c r="A28" s="336">
        <v>1987</v>
      </c>
      <c r="B28" s="338">
        <v>1579.3479018688</v>
      </c>
      <c r="D28" s="44"/>
      <c r="F28" s="339"/>
    </row>
    <row r="29" spans="1:6" ht="12.75">
      <c r="A29" s="336">
        <v>1988</v>
      </c>
      <c r="B29" s="338">
        <v>1654.66537407072</v>
      </c>
      <c r="D29" s="44"/>
      <c r="F29" s="339"/>
    </row>
    <row r="30" spans="1:6" ht="12.75">
      <c r="A30" s="336">
        <v>1989</v>
      </c>
      <c r="B30" s="338">
        <v>1728.97818410059</v>
      </c>
      <c r="D30" s="44"/>
      <c r="F30" s="339"/>
    </row>
    <row r="31" spans="1:6" ht="12.75">
      <c r="A31" s="336">
        <v>1990</v>
      </c>
      <c r="B31" s="338">
        <v>1769.30174378757</v>
      </c>
      <c r="D31" s="44"/>
      <c r="F31" s="339"/>
    </row>
    <row r="32" spans="1:6" ht="12.75">
      <c r="A32" s="336">
        <v>1991</v>
      </c>
      <c r="B32" s="338">
        <v>1806.90350806122</v>
      </c>
      <c r="D32" s="44"/>
      <c r="F32" s="339"/>
    </row>
    <row r="33" spans="1:4" ht="12.75">
      <c r="A33" s="336">
        <v>1992</v>
      </c>
      <c r="B33" s="338">
        <v>1817.25204229069</v>
      </c>
      <c r="D33" s="44"/>
    </row>
    <row r="34" spans="1:4" ht="12.75">
      <c r="A34" s="336">
        <v>1993</v>
      </c>
      <c r="B34" s="338">
        <v>1853.00991105051</v>
      </c>
      <c r="D34" s="44"/>
    </row>
    <row r="35" spans="1:4" ht="12.75">
      <c r="A35" s="336">
        <v>1994</v>
      </c>
      <c r="B35" s="338">
        <v>1863.24972477222</v>
      </c>
      <c r="D35" s="44"/>
    </row>
    <row r="36" spans="1:4" ht="12.75">
      <c r="A36" s="336">
        <v>1995</v>
      </c>
      <c r="B36" s="338">
        <v>1924.07764411518</v>
      </c>
      <c r="D36" s="44"/>
    </row>
    <row r="37" spans="1:4" ht="12.75">
      <c r="A37" s="336">
        <v>1996</v>
      </c>
      <c r="B37" s="338">
        <v>2021.12246264528</v>
      </c>
      <c r="D37" s="44"/>
    </row>
    <row r="38" spans="1:4" ht="12.75">
      <c r="A38" s="336">
        <v>1997</v>
      </c>
      <c r="B38" s="338">
        <v>2016.01050027825</v>
      </c>
      <c r="D38" s="44"/>
    </row>
    <row r="39" spans="1:4" ht="12.75">
      <c r="A39" s="336">
        <v>1998</v>
      </c>
      <c r="B39" s="338">
        <v>2049.01663018981</v>
      </c>
      <c r="D39" s="44"/>
    </row>
    <row r="40" spans="1:4" ht="12.75">
      <c r="A40" s="336">
        <v>1999</v>
      </c>
      <c r="B40" s="338">
        <v>2095.46580817798</v>
      </c>
      <c r="D40" s="44"/>
    </row>
    <row r="41" spans="1:4" ht="12.75">
      <c r="A41" s="336">
        <v>2000</v>
      </c>
      <c r="B41" s="338">
        <v>2175.45293327888</v>
      </c>
      <c r="D41" s="44"/>
    </row>
    <row r="42" spans="1:4" ht="12.75">
      <c r="A42" s="336">
        <v>2001</v>
      </c>
      <c r="B42" s="338">
        <v>2216.89437276852</v>
      </c>
      <c r="D42" s="44"/>
    </row>
    <row r="43" spans="1:4" ht="12.75">
      <c r="A43" s="336">
        <v>2002</v>
      </c>
      <c r="B43" s="338">
        <v>2272.20897252428</v>
      </c>
      <c r="D43" s="44"/>
    </row>
    <row r="44" spans="1:4" ht="12.75">
      <c r="A44" s="336">
        <v>2003</v>
      </c>
      <c r="B44" s="338">
        <v>2348.37486051816</v>
      </c>
      <c r="D44" s="44"/>
    </row>
    <row r="45" spans="1:4" ht="12.75">
      <c r="A45" s="336">
        <v>2004</v>
      </c>
      <c r="B45" s="338">
        <v>2419.97404848082</v>
      </c>
      <c r="D45" s="44"/>
    </row>
    <row r="46" spans="1:4" ht="12.75">
      <c r="A46" s="336">
        <v>2005</v>
      </c>
      <c r="B46" s="338">
        <v>2498.323863168</v>
      </c>
      <c r="D46" s="44"/>
    </row>
    <row r="47" spans="1:4" ht="12.75">
      <c r="A47" s="340">
        <v>2006</v>
      </c>
      <c r="B47" s="338">
        <v>2553.94759074394</v>
      </c>
      <c r="D47" s="44"/>
    </row>
    <row r="48" spans="1:4" ht="12.75">
      <c r="A48" s="341">
        <v>2007</v>
      </c>
      <c r="B48" s="338">
        <v>2652.06063814937</v>
      </c>
      <c r="D48" s="44"/>
    </row>
    <row r="49" spans="1:4" ht="12.75">
      <c r="A49" s="341">
        <v>2008</v>
      </c>
      <c r="B49" s="338">
        <v>2717.3066547668</v>
      </c>
      <c r="D49" s="44"/>
    </row>
    <row r="50" spans="1:2" ht="12.75">
      <c r="A50" s="327">
        <v>2009</v>
      </c>
      <c r="B50" s="68">
        <v>2653.11016642188</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47" t="s">
        <v>233</v>
      </c>
    </row>
    <row r="3" spans="1:2" ht="12.75">
      <c r="A3" s="3" t="s">
        <v>133</v>
      </c>
      <c r="B3" s="4" t="s">
        <v>208</v>
      </c>
    </row>
    <row r="4" ht="12.75">
      <c r="B4" s="337" t="s">
        <v>396</v>
      </c>
    </row>
    <row r="5" ht="12.75">
      <c r="B5" s="2"/>
    </row>
    <row r="6" spans="1:2" ht="12.75">
      <c r="A6" t="s">
        <v>121</v>
      </c>
      <c r="B6" s="42">
        <v>588.712497107752</v>
      </c>
    </row>
    <row r="7" spans="1:2" ht="12.75">
      <c r="A7" t="s">
        <v>200</v>
      </c>
      <c r="B7" s="42">
        <v>350.714932984</v>
      </c>
    </row>
    <row r="8" spans="1:2" ht="12.75">
      <c r="A8" t="s">
        <v>234</v>
      </c>
      <c r="B8" s="42">
        <v>118.5255</v>
      </c>
    </row>
    <row r="9" spans="1:2" ht="12.75">
      <c r="A9" t="s">
        <v>211</v>
      </c>
      <c r="B9" s="42">
        <v>85.2453846</v>
      </c>
    </row>
    <row r="10" spans="1:2" ht="12.75">
      <c r="A10" t="s">
        <v>95</v>
      </c>
      <c r="B10" s="42">
        <v>79.83</v>
      </c>
    </row>
    <row r="11" spans="1:2" ht="12.75">
      <c r="A11" t="s">
        <v>119</v>
      </c>
      <c r="B11" s="42">
        <v>78.700064488392</v>
      </c>
    </row>
    <row r="12" spans="1:2" ht="12.75">
      <c r="A12" t="s">
        <v>176</v>
      </c>
      <c r="B12" s="42">
        <v>77.893959</v>
      </c>
    </row>
    <row r="13" spans="1:2" ht="12.75">
      <c r="A13" t="s">
        <v>96</v>
      </c>
      <c r="B13" s="42">
        <v>70.1968090188211</v>
      </c>
    </row>
    <row r="14" spans="1:2" ht="12.75">
      <c r="A14" t="s">
        <v>235</v>
      </c>
      <c r="B14" s="42">
        <v>69.705</v>
      </c>
    </row>
    <row r="15" spans="1:2" ht="12.75">
      <c r="A15" t="s">
        <v>99</v>
      </c>
      <c r="B15" s="42">
        <v>64.456425</v>
      </c>
    </row>
    <row r="16" ht="12.75">
      <c r="B16" s="42"/>
    </row>
    <row r="17" spans="1:2" ht="12.75">
      <c r="A17" s="160" t="s">
        <v>139</v>
      </c>
      <c r="B17" s="161">
        <v>2653.11016642188</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236</v>
      </c>
      <c r="B1" s="1"/>
    </row>
    <row r="3" spans="1:5" ht="12.75">
      <c r="A3" s="348" t="s">
        <v>242</v>
      </c>
      <c r="B3" s="348"/>
      <c r="C3" s="348" t="s">
        <v>243</v>
      </c>
      <c r="E3" s="349"/>
    </row>
    <row r="4" spans="1:3" ht="12.75">
      <c r="A4" s="350"/>
      <c r="B4" s="350"/>
      <c r="C4" s="350" t="s">
        <v>244</v>
      </c>
    </row>
    <row r="6" spans="1:3" ht="12.75">
      <c r="A6" s="47">
        <v>1950</v>
      </c>
      <c r="B6" s="47"/>
      <c r="C6" s="351">
        <v>10.419164383561645</v>
      </c>
    </row>
    <row r="7" spans="1:3" ht="12.75">
      <c r="A7" s="47">
        <v>1951</v>
      </c>
      <c r="B7" s="47"/>
      <c r="C7" s="351">
        <v>11.733506849315066</v>
      </c>
    </row>
    <row r="8" spans="1:3" ht="12.75">
      <c r="A8" s="47">
        <v>1952</v>
      </c>
      <c r="B8" s="47"/>
      <c r="C8" s="351">
        <v>12.341665753424657</v>
      </c>
    </row>
    <row r="9" spans="1:3" ht="12.75">
      <c r="A9" s="47">
        <v>1953</v>
      </c>
      <c r="B9" s="47"/>
      <c r="C9" s="351">
        <v>13.14535616438356</v>
      </c>
    </row>
    <row r="10" spans="1:3" ht="12.75">
      <c r="A10" s="47">
        <v>1954</v>
      </c>
      <c r="B10" s="47"/>
      <c r="C10" s="351">
        <v>13.744775342465752</v>
      </c>
    </row>
    <row r="11" spans="1:3" ht="12.75">
      <c r="A11" s="47">
        <v>1955</v>
      </c>
      <c r="B11" s="47"/>
      <c r="C11" s="351">
        <v>15.41337808219178</v>
      </c>
    </row>
    <row r="12" spans="1:3" ht="12.75">
      <c r="A12" s="47">
        <v>1956</v>
      </c>
      <c r="B12" s="47"/>
      <c r="C12" s="351">
        <v>16.779934246575344</v>
      </c>
    </row>
    <row r="13" spans="1:3" ht="12.75">
      <c r="A13" s="47">
        <v>1957</v>
      </c>
      <c r="B13" s="47"/>
      <c r="C13" s="351">
        <v>17.639572602739726</v>
      </c>
    </row>
    <row r="14" spans="1:3" ht="12.75">
      <c r="A14" s="47">
        <v>1958</v>
      </c>
      <c r="B14" s="47"/>
      <c r="C14" s="351">
        <v>18.103424657534248</v>
      </c>
    </row>
    <row r="15" spans="1:3" ht="12.75">
      <c r="A15" s="47">
        <v>1959</v>
      </c>
      <c r="B15" s="47"/>
      <c r="C15" s="351">
        <v>19.54311780821918</v>
      </c>
    </row>
    <row r="16" spans="1:3" ht="12.75">
      <c r="A16" s="47">
        <v>1960</v>
      </c>
      <c r="B16" s="47"/>
      <c r="C16" s="351">
        <v>21.025917808219177</v>
      </c>
    </row>
    <row r="17" spans="1:3" ht="12.75">
      <c r="A17" s="47">
        <v>1961</v>
      </c>
      <c r="B17" s="47"/>
      <c r="C17" s="351">
        <v>22.42798082191781</v>
      </c>
    </row>
    <row r="18" spans="1:3" ht="12.75">
      <c r="A18" s="47">
        <v>1962</v>
      </c>
      <c r="B18" s="47"/>
      <c r="C18" s="351">
        <v>24.333857534246576</v>
      </c>
    </row>
    <row r="19" spans="1:3" ht="12.75">
      <c r="A19" s="47">
        <v>1963</v>
      </c>
      <c r="B19" s="47"/>
      <c r="C19" s="351">
        <v>26.13245479452055</v>
      </c>
    </row>
    <row r="20" spans="1:3" ht="12.75">
      <c r="A20" s="47">
        <v>1964</v>
      </c>
      <c r="B20" s="47"/>
      <c r="C20" s="351">
        <v>28.2456</v>
      </c>
    </row>
    <row r="21" spans="1:3" ht="12.75">
      <c r="A21" s="47">
        <v>1965</v>
      </c>
      <c r="B21" s="47"/>
      <c r="C21" s="351">
        <v>31.80639906849315</v>
      </c>
    </row>
    <row r="22" spans="1:3" ht="12.75">
      <c r="A22" s="47">
        <v>1966</v>
      </c>
      <c r="B22" s="47"/>
      <c r="C22" s="351">
        <v>34.57114241643836</v>
      </c>
    </row>
    <row r="23" spans="1:3" ht="12.75">
      <c r="A23" s="47">
        <v>1967</v>
      </c>
      <c r="B23" s="47"/>
      <c r="C23" s="351">
        <v>37.12056779178083</v>
      </c>
    </row>
    <row r="24" spans="1:3" ht="12.75">
      <c r="A24" s="47">
        <v>1968</v>
      </c>
      <c r="B24" s="47"/>
      <c r="C24" s="351">
        <v>40.438126185792356</v>
      </c>
    </row>
    <row r="25" spans="1:3" ht="12.75">
      <c r="A25" s="47">
        <v>1969</v>
      </c>
      <c r="B25" s="47"/>
      <c r="C25" s="351">
        <v>43.63515855068493</v>
      </c>
    </row>
    <row r="26" spans="1:3" ht="12.75">
      <c r="A26" s="47">
        <v>1970</v>
      </c>
      <c r="B26" s="47"/>
      <c r="C26" s="351">
        <v>48.06351957534246</v>
      </c>
    </row>
    <row r="27" spans="1:3" ht="12.75">
      <c r="A27" s="47">
        <v>1971</v>
      </c>
      <c r="B27" s="47"/>
      <c r="C27" s="351">
        <v>50.845615202739744</v>
      </c>
    </row>
    <row r="28" spans="1:3" ht="12.75">
      <c r="A28" s="47">
        <v>1972</v>
      </c>
      <c r="B28" s="47"/>
      <c r="C28" s="351">
        <v>53.66796827322404</v>
      </c>
    </row>
    <row r="29" spans="1:3" ht="12.75">
      <c r="A29" s="47">
        <v>1973</v>
      </c>
      <c r="B29" s="47"/>
      <c r="C29" s="351">
        <v>58.4653461150685</v>
      </c>
    </row>
    <row r="30" spans="1:3" ht="12.75">
      <c r="A30" s="47">
        <v>1974</v>
      </c>
      <c r="B30" s="47"/>
      <c r="C30" s="351">
        <v>58.61831591232876</v>
      </c>
    </row>
    <row r="31" spans="1:3" ht="12.75">
      <c r="A31" s="47">
        <v>1975</v>
      </c>
      <c r="B31" s="47"/>
      <c r="C31" s="351">
        <v>55.82642350410959</v>
      </c>
    </row>
    <row r="32" spans="1:3" ht="12.75">
      <c r="A32" s="47">
        <v>1976</v>
      </c>
      <c r="B32" s="47"/>
      <c r="C32" s="351">
        <v>60.4122803770492</v>
      </c>
    </row>
    <row r="33" spans="1:3" ht="12.75">
      <c r="A33" s="47">
        <v>1977</v>
      </c>
      <c r="B33" s="47"/>
      <c r="C33" s="351">
        <v>62.71400500547945</v>
      </c>
    </row>
    <row r="34" spans="1:3" ht="12.75">
      <c r="A34" s="47">
        <v>1978</v>
      </c>
      <c r="B34" s="47"/>
      <c r="C34" s="351">
        <v>63.33238413150684</v>
      </c>
    </row>
    <row r="35" spans="1:3" ht="12.75">
      <c r="A35" s="47">
        <v>1979</v>
      </c>
      <c r="B35" s="47"/>
      <c r="C35" s="351">
        <v>66.05049767945202</v>
      </c>
    </row>
    <row r="36" spans="1:3" ht="12.75">
      <c r="A36" s="47">
        <v>1980</v>
      </c>
      <c r="B36" s="47"/>
      <c r="C36" s="351">
        <v>62.94818625136609</v>
      </c>
    </row>
    <row r="37" spans="1:3" ht="12.75">
      <c r="A37" s="47">
        <v>1981</v>
      </c>
      <c r="B37" s="47"/>
      <c r="C37" s="351">
        <v>59.534732904109575</v>
      </c>
    </row>
    <row r="38" spans="1:3" ht="12.75">
      <c r="A38" s="47">
        <v>1982</v>
      </c>
      <c r="B38" s="47"/>
      <c r="C38" s="351">
        <v>57.29823452876713</v>
      </c>
    </row>
    <row r="39" spans="1:3" ht="12.75">
      <c r="A39" s="47">
        <v>1983</v>
      </c>
      <c r="B39" s="47"/>
      <c r="C39" s="351">
        <v>56.59890351232876</v>
      </c>
    </row>
    <row r="40" spans="1:3" ht="12.75">
      <c r="A40" s="47">
        <v>1984</v>
      </c>
      <c r="B40" s="47"/>
      <c r="C40" s="351">
        <v>57.68603502732242</v>
      </c>
    </row>
    <row r="41" spans="1:3" ht="12.75">
      <c r="A41" s="47">
        <v>1985</v>
      </c>
      <c r="B41" s="47"/>
      <c r="C41" s="351">
        <v>57.47221506301371</v>
      </c>
    </row>
    <row r="42" spans="1:3" ht="12.75">
      <c r="A42" s="47">
        <v>1986</v>
      </c>
      <c r="B42" s="47"/>
      <c r="C42" s="351">
        <v>60.4626609479452</v>
      </c>
    </row>
    <row r="43" spans="1:3" ht="12.75">
      <c r="A43" s="47">
        <v>1987</v>
      </c>
      <c r="B43" s="47"/>
      <c r="C43" s="351">
        <v>60.783570813698645</v>
      </c>
    </row>
    <row r="44" spans="1:3" ht="12.75">
      <c r="A44" s="47">
        <v>1988</v>
      </c>
      <c r="B44" s="47"/>
      <c r="C44" s="351">
        <v>63.154309751366114</v>
      </c>
    </row>
    <row r="45" spans="1:3" ht="12.75">
      <c r="A45" s="47">
        <v>1989</v>
      </c>
      <c r="B45" s="47"/>
      <c r="C45" s="351">
        <v>64.04189248493151</v>
      </c>
    </row>
    <row r="46" spans="1:3" ht="12.75">
      <c r="A46" s="47">
        <v>1990</v>
      </c>
      <c r="B46" s="47"/>
      <c r="C46" s="351">
        <v>65.45953523013699</v>
      </c>
    </row>
    <row r="47" spans="1:3" ht="12.75">
      <c r="A47" s="47">
        <v>1991</v>
      </c>
      <c r="B47" s="47"/>
      <c r="C47" s="351">
        <v>65.26782485753426</v>
      </c>
    </row>
    <row r="48" spans="1:3" ht="12.75">
      <c r="A48" s="47">
        <v>1992</v>
      </c>
      <c r="B48" s="47"/>
      <c r="C48" s="351">
        <v>65.77423723224045</v>
      </c>
    </row>
    <row r="49" spans="1:3" ht="12.75">
      <c r="A49" s="47">
        <v>1993</v>
      </c>
      <c r="B49" s="47"/>
      <c r="C49" s="351">
        <v>66.02841076712328</v>
      </c>
    </row>
    <row r="50" spans="1:3" ht="12.75">
      <c r="A50" s="47">
        <v>1994</v>
      </c>
      <c r="B50" s="47"/>
      <c r="C50" s="351">
        <v>67.10418813150686</v>
      </c>
    </row>
    <row r="51" spans="1:3" ht="12.75">
      <c r="A51" s="47">
        <v>1995</v>
      </c>
      <c r="B51" s="47"/>
      <c r="C51" s="351">
        <v>68.10195374520549</v>
      </c>
    </row>
    <row r="52" spans="1:3" ht="12.75">
      <c r="A52" s="47">
        <v>1996</v>
      </c>
      <c r="B52" s="47"/>
      <c r="C52" s="351">
        <v>69.89679047267757</v>
      </c>
    </row>
    <row r="53" spans="1:3" ht="12.75">
      <c r="A53" s="47">
        <v>1997</v>
      </c>
      <c r="B53" s="47"/>
      <c r="C53" s="351">
        <v>72.18489670684934</v>
      </c>
    </row>
    <row r="54" spans="1:3" ht="12.75">
      <c r="A54" s="47">
        <v>1998</v>
      </c>
      <c r="B54" s="47"/>
      <c r="C54" s="351">
        <v>73.53808652876714</v>
      </c>
    </row>
    <row r="55" spans="1:3" ht="12.75">
      <c r="A55" s="47">
        <v>1999</v>
      </c>
      <c r="B55" s="47"/>
      <c r="C55" s="351">
        <v>72.32480773424655</v>
      </c>
    </row>
    <row r="56" spans="1:3" ht="12.75">
      <c r="A56" s="47">
        <v>2000</v>
      </c>
      <c r="B56" s="47"/>
      <c r="C56" s="351">
        <v>74.82034812061423</v>
      </c>
    </row>
    <row r="57" spans="1:3" ht="12.75">
      <c r="A57" s="47">
        <v>2001</v>
      </c>
      <c r="B57" s="47"/>
      <c r="C57" s="351">
        <v>74.81275507739177</v>
      </c>
    </row>
    <row r="58" spans="1:3" ht="12.75">
      <c r="A58" s="47">
        <v>2002</v>
      </c>
      <c r="B58" s="47"/>
      <c r="C58" s="351">
        <v>74.53300839574597</v>
      </c>
    </row>
    <row r="59" spans="1:3" ht="12.75">
      <c r="A59" s="47">
        <v>2003</v>
      </c>
      <c r="B59" s="47"/>
      <c r="C59" s="351">
        <v>76.91597646626263</v>
      </c>
    </row>
    <row r="60" spans="1:3" ht="12.75">
      <c r="A60" s="47">
        <v>2004</v>
      </c>
      <c r="B60" s="47"/>
      <c r="C60" s="351">
        <v>80.37101795833355</v>
      </c>
    </row>
    <row r="61" spans="1:3" ht="12.75">
      <c r="A61" s="47">
        <v>2005</v>
      </c>
      <c r="B61" s="47"/>
      <c r="C61" s="351">
        <v>81.260774219637</v>
      </c>
    </row>
    <row r="62" spans="1:3" ht="12.75">
      <c r="A62" s="47">
        <v>2006</v>
      </c>
      <c r="B62" s="47"/>
      <c r="C62" s="351">
        <v>81.55731416179529</v>
      </c>
    </row>
    <row r="63" spans="1:3" ht="12.75">
      <c r="A63" s="47">
        <v>2007</v>
      </c>
      <c r="B63" s="47"/>
      <c r="C63" s="351">
        <v>81.44557624968158</v>
      </c>
    </row>
    <row r="64" spans="1:3" ht="12.75">
      <c r="A64" s="142">
        <v>2008</v>
      </c>
      <c r="B64" s="142"/>
      <c r="C64" s="351">
        <v>81.99470917140421</v>
      </c>
    </row>
    <row r="65" spans="1:3" ht="12.75">
      <c r="A65" s="57">
        <v>2009</v>
      </c>
      <c r="B65" s="57"/>
      <c r="C65" s="352">
        <v>79.94793376615671</v>
      </c>
    </row>
    <row r="66" spans="1:3" ht="12.75">
      <c r="A66" s="142"/>
      <c r="B66" s="142"/>
      <c r="C66" s="353"/>
    </row>
    <row r="67" spans="1:7" ht="12.75">
      <c r="A67" s="354" t="s">
        <v>245</v>
      </c>
      <c r="B67" s="354"/>
      <c r="C67" s="355"/>
      <c r="D67" s="98"/>
      <c r="E67" s="98"/>
      <c r="F67" s="98"/>
      <c r="G67" s="98"/>
    </row>
    <row r="68" spans="1:7" ht="12.75">
      <c r="A68" s="354"/>
      <c r="B68" s="354"/>
      <c r="C68" s="355"/>
      <c r="D68" s="98"/>
      <c r="E68" s="98"/>
      <c r="F68" s="98"/>
      <c r="G68" s="98"/>
    </row>
    <row r="69" spans="1:7" ht="42" customHeight="1">
      <c r="A69" s="402" t="s">
        <v>292</v>
      </c>
      <c r="B69" s="402"/>
      <c r="C69" s="402"/>
      <c r="D69" s="402"/>
      <c r="E69" s="402"/>
      <c r="F69" s="402"/>
      <c r="G69" s="402"/>
    </row>
    <row r="70" spans="1:7" ht="12.75">
      <c r="A70" s="60"/>
      <c r="B70" s="60"/>
      <c r="C70" s="60"/>
      <c r="D70" s="60"/>
      <c r="E70" s="60"/>
      <c r="F70" s="60"/>
      <c r="G70" s="60"/>
    </row>
    <row r="71" spans="1:7" ht="56.25" customHeight="1">
      <c r="A71" s="402" t="s">
        <v>343</v>
      </c>
      <c r="B71" s="402"/>
      <c r="C71" s="402"/>
      <c r="D71" s="402"/>
      <c r="E71" s="402"/>
      <c r="F71" s="402"/>
      <c r="G71" s="402"/>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79" r:id="rId1"/>
  <rowBreaks count="1" manualBreakCount="1">
    <brk id="65" max="6" man="1"/>
  </rowBreaks>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238</v>
      </c>
    </row>
    <row r="3" spans="1:2" ht="12.75">
      <c r="A3" s="3" t="s">
        <v>133</v>
      </c>
      <c r="B3" s="4" t="s">
        <v>243</v>
      </c>
    </row>
    <row r="4" ht="25.5">
      <c r="B4" s="356" t="s">
        <v>244</v>
      </c>
    </row>
    <row r="6" spans="1:2" ht="12.75">
      <c r="A6" s="39" t="s">
        <v>200</v>
      </c>
      <c r="B6" s="357">
        <v>10.032114214399998</v>
      </c>
    </row>
    <row r="7" spans="1:2" ht="12.75">
      <c r="A7" s="39" t="s">
        <v>235</v>
      </c>
      <c r="B7" s="357">
        <v>9.713092905534252</v>
      </c>
    </row>
    <row r="8" spans="1:2" ht="12.75">
      <c r="A8" s="39" t="s">
        <v>121</v>
      </c>
      <c r="B8" s="357">
        <v>7.196</v>
      </c>
    </row>
    <row r="9" spans="1:2" ht="12.75">
      <c r="A9" s="39" t="s">
        <v>234</v>
      </c>
      <c r="B9" s="357">
        <v>4.216025597</v>
      </c>
    </row>
    <row r="10" spans="1:2" ht="12.75">
      <c r="A10" s="39" t="s">
        <v>95</v>
      </c>
      <c r="B10" s="357">
        <v>3.79035616438356</v>
      </c>
    </row>
    <row r="11" spans="1:2" ht="12.75">
      <c r="A11" s="39" t="s">
        <v>211</v>
      </c>
      <c r="B11" s="357">
        <v>3.212478618143791</v>
      </c>
    </row>
    <row r="12" spans="1:2" ht="12.75">
      <c r="A12" s="39" t="s">
        <v>196</v>
      </c>
      <c r="B12" s="357">
        <v>2.9794667174219223</v>
      </c>
    </row>
    <row r="13" spans="1:2" ht="12.75">
      <c r="A13" s="39" t="s">
        <v>246</v>
      </c>
      <c r="B13" s="357">
        <v>2.59900832328767</v>
      </c>
    </row>
    <row r="14" spans="1:2" ht="12.75">
      <c r="A14" s="39" t="s">
        <v>247</v>
      </c>
      <c r="B14" s="357">
        <v>2.482</v>
      </c>
    </row>
    <row r="15" spans="1:2" ht="12.75">
      <c r="A15" s="39" t="s">
        <v>248</v>
      </c>
      <c r="B15" s="357">
        <v>2.4810573264657543</v>
      </c>
    </row>
    <row r="16" spans="1:2" ht="12.75">
      <c r="A16" s="39" t="s">
        <v>213</v>
      </c>
      <c r="B16" s="357">
        <v>2.4367397260274</v>
      </c>
    </row>
    <row r="17" spans="1:2" ht="12.75">
      <c r="A17" s="39" t="s">
        <v>212</v>
      </c>
      <c r="B17" s="357">
        <v>2.3420740664388533</v>
      </c>
    </row>
    <row r="18" spans="1:2" ht="12.75">
      <c r="A18" s="39" t="s">
        <v>249</v>
      </c>
      <c r="B18" s="357">
        <v>2.0607945209999996</v>
      </c>
    </row>
    <row r="19" spans="1:2" ht="12.75">
      <c r="A19" s="39" t="s">
        <v>172</v>
      </c>
      <c r="B19" s="357">
        <v>2.029041248891403</v>
      </c>
    </row>
    <row r="20" spans="1:2" ht="12.75">
      <c r="A20" s="39" t="s">
        <v>250</v>
      </c>
      <c r="B20" s="357">
        <v>1.8108976103167131</v>
      </c>
    </row>
    <row r="21" spans="1:2" ht="12.75">
      <c r="A21" s="39" t="s">
        <v>251</v>
      </c>
      <c r="B21" s="357">
        <v>1.784</v>
      </c>
    </row>
    <row r="22" spans="1:2" ht="12.75">
      <c r="A22" s="39" t="s">
        <v>252</v>
      </c>
      <c r="B22" s="357">
        <v>1.6816122739726025</v>
      </c>
    </row>
    <row r="23" spans="1:2" ht="12.75">
      <c r="A23" s="39" t="s">
        <v>253</v>
      </c>
      <c r="B23" s="357">
        <v>1.652</v>
      </c>
    </row>
    <row r="24" spans="1:2" ht="12.75">
      <c r="A24" s="39" t="s">
        <v>176</v>
      </c>
      <c r="B24" s="357">
        <v>1.4479658665309572</v>
      </c>
    </row>
    <row r="25" spans="1:2" ht="12.75">
      <c r="A25" s="39" t="s">
        <v>254</v>
      </c>
      <c r="B25" s="358">
        <v>1.3449052246575341</v>
      </c>
    </row>
    <row r="27" spans="1:2" ht="12.75">
      <c r="A27" s="160" t="s">
        <v>139</v>
      </c>
      <c r="B27" s="359">
        <v>79.9479337661567</v>
      </c>
    </row>
    <row r="28" spans="1:2" ht="12.75">
      <c r="A28" s="39"/>
      <c r="B28" s="49"/>
    </row>
    <row r="29" ht="12.75">
      <c r="A29" s="63" t="s">
        <v>245</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239</v>
      </c>
    </row>
    <row r="3" spans="1:2" ht="12.75">
      <c r="A3" s="3" t="s">
        <v>133</v>
      </c>
      <c r="B3" s="4" t="s">
        <v>255</v>
      </c>
    </row>
    <row r="4" ht="25.5">
      <c r="B4" s="356" t="s">
        <v>244</v>
      </c>
    </row>
    <row r="6" spans="1:2" ht="12.75">
      <c r="A6" t="s">
        <v>121</v>
      </c>
      <c r="B6" s="357">
        <v>18.686221917808222</v>
      </c>
    </row>
    <row r="7" spans="1:2" ht="12.75">
      <c r="A7" s="23" t="s">
        <v>95</v>
      </c>
      <c r="B7" s="357">
        <v>8.625208750684932</v>
      </c>
    </row>
    <row r="8" spans="1:2" ht="12.75">
      <c r="A8" s="23" t="s">
        <v>119</v>
      </c>
      <c r="B8" s="357">
        <v>4.396120318892784</v>
      </c>
    </row>
    <row r="9" spans="1:2" ht="12.75">
      <c r="A9" s="23" t="s">
        <v>98</v>
      </c>
      <c r="B9" s="357">
        <v>3.1827868747935972</v>
      </c>
    </row>
    <row r="10" spans="1:2" ht="12.75">
      <c r="A10" s="23" t="s">
        <v>200</v>
      </c>
      <c r="B10" s="357">
        <v>2.6951069161369854</v>
      </c>
    </row>
    <row r="11" spans="1:2" ht="12.75">
      <c r="A11" s="23" t="s">
        <v>235</v>
      </c>
      <c r="B11" s="357">
        <v>2.614227770821541</v>
      </c>
    </row>
    <row r="12" spans="1:2" ht="12.75">
      <c r="A12" s="23" t="s">
        <v>96</v>
      </c>
      <c r="B12" s="357">
        <v>2.4216433424657575</v>
      </c>
    </row>
    <row r="13" spans="1:2" ht="12.75">
      <c r="A13" s="23" t="s">
        <v>172</v>
      </c>
      <c r="B13" s="357">
        <v>2.404893474052079</v>
      </c>
    </row>
    <row r="14" spans="1:2" ht="12.75">
      <c r="A14" s="23" t="s">
        <v>134</v>
      </c>
      <c r="B14" s="357">
        <v>2.326994429315616</v>
      </c>
    </row>
    <row r="15" spans="1:2" ht="12.75">
      <c r="A15" s="23" t="s">
        <v>211</v>
      </c>
      <c r="B15" s="357">
        <v>2.1954766434890103</v>
      </c>
    </row>
    <row r="16" spans="1:2" ht="12.75">
      <c r="A16" t="s">
        <v>196</v>
      </c>
      <c r="B16" s="357">
        <v>1.944539206477265</v>
      </c>
    </row>
    <row r="17" spans="1:2" ht="12.75">
      <c r="A17" t="s">
        <v>138</v>
      </c>
      <c r="B17" s="357">
        <v>1.833444383561644</v>
      </c>
    </row>
    <row r="18" spans="1:2" ht="12.75">
      <c r="A18" t="s">
        <v>234</v>
      </c>
      <c r="B18" s="357">
        <v>1.7406612015418093</v>
      </c>
    </row>
    <row r="19" spans="1:2" ht="12.75">
      <c r="A19" t="s">
        <v>176</v>
      </c>
      <c r="B19" s="357">
        <v>1.6113857447381874</v>
      </c>
    </row>
    <row r="20" spans="1:2" ht="12.75">
      <c r="A20" t="s">
        <v>99</v>
      </c>
      <c r="B20" s="357">
        <v>1.5795410410958912</v>
      </c>
    </row>
    <row r="21" spans="1:2" ht="12.75">
      <c r="A21" t="s">
        <v>97</v>
      </c>
      <c r="B21" s="357">
        <v>1.4922172037260273</v>
      </c>
    </row>
    <row r="22" spans="1:2" ht="12.75">
      <c r="A22" t="s">
        <v>194</v>
      </c>
      <c r="B22" s="357">
        <v>1.3442804035218576</v>
      </c>
    </row>
    <row r="23" spans="1:2" ht="12.75">
      <c r="A23" t="s">
        <v>169</v>
      </c>
      <c r="B23" s="357">
        <v>1.053867671229863</v>
      </c>
    </row>
    <row r="24" spans="1:2" ht="12.75">
      <c r="A24" t="s">
        <v>120</v>
      </c>
      <c r="B24" s="357">
        <v>1.0141798810946219</v>
      </c>
    </row>
    <row r="25" spans="1:2" ht="12.75">
      <c r="A25" s="23" t="s">
        <v>256</v>
      </c>
      <c r="B25" s="358">
        <v>1.0018839249364937</v>
      </c>
    </row>
    <row r="26" spans="1:2" ht="12.75">
      <c r="A26" s="23"/>
      <c r="B26" s="358"/>
    </row>
    <row r="27" spans="1:2" ht="12.75">
      <c r="A27" s="160" t="s">
        <v>139</v>
      </c>
      <c r="B27" s="359">
        <v>84.0768789782413</v>
      </c>
    </row>
    <row r="29" ht="12.75">
      <c r="A29" t="s">
        <v>257</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240</v>
      </c>
    </row>
    <row r="3" spans="1:2" ht="12.75">
      <c r="A3" s="3" t="s">
        <v>133</v>
      </c>
      <c r="B3" s="4" t="s">
        <v>258</v>
      </c>
    </row>
    <row r="4" ht="25.5">
      <c r="B4" s="356" t="s">
        <v>244</v>
      </c>
    </row>
    <row r="6" spans="1:2" ht="12.75">
      <c r="A6" s="360" t="s">
        <v>121</v>
      </c>
      <c r="B6" s="357">
        <v>9.013</v>
      </c>
    </row>
    <row r="7" spans="1:2" ht="12.75">
      <c r="A7" s="360" t="s">
        <v>95</v>
      </c>
      <c r="B7" s="357">
        <v>3.88</v>
      </c>
    </row>
    <row r="8" spans="1:2" ht="12.75">
      <c r="A8" s="360" t="s">
        <v>119</v>
      </c>
      <c r="B8" s="357">
        <v>3.444428</v>
      </c>
    </row>
    <row r="9" spans="1:2" ht="12.75">
      <c r="A9" s="360" t="s">
        <v>98</v>
      </c>
      <c r="B9" s="357">
        <v>2.62</v>
      </c>
    </row>
    <row r="10" spans="1:2" ht="12.75">
      <c r="A10" s="360" t="s">
        <v>134</v>
      </c>
      <c r="B10" s="357">
        <v>2.319944</v>
      </c>
    </row>
    <row r="11" spans="1:2" ht="12.75">
      <c r="A11" s="360" t="s">
        <v>96</v>
      </c>
      <c r="B11" s="357">
        <v>1.9748430000000001</v>
      </c>
    </row>
    <row r="12" spans="1:2" ht="12.75">
      <c r="A12" s="360" t="s">
        <v>99</v>
      </c>
      <c r="B12" s="357">
        <v>1.5399880000000001</v>
      </c>
    </row>
    <row r="13" spans="1:2" ht="12.75">
      <c r="A13" s="360" t="s">
        <v>138</v>
      </c>
      <c r="B13" s="357">
        <v>1.441676</v>
      </c>
    </row>
    <row r="14" spans="1:2" ht="12.75">
      <c r="A14" s="360" t="s">
        <v>97</v>
      </c>
      <c r="B14" s="357">
        <v>1.055412</v>
      </c>
    </row>
    <row r="15" spans="1:2" ht="12.75">
      <c r="A15" s="360" t="s">
        <v>169</v>
      </c>
      <c r="B15" s="357">
        <v>0.966619</v>
      </c>
    </row>
    <row r="16" spans="1:2" ht="12.75">
      <c r="A16" s="360" t="s">
        <v>176</v>
      </c>
      <c r="B16" s="357">
        <v>0.956509</v>
      </c>
    </row>
    <row r="17" spans="1:2" ht="12.75">
      <c r="A17" s="360" t="s">
        <v>120</v>
      </c>
      <c r="B17" s="357">
        <v>0.952</v>
      </c>
    </row>
    <row r="18" spans="1:2" ht="12.75">
      <c r="A18" s="360" t="s">
        <v>256</v>
      </c>
      <c r="B18" s="357">
        <v>0.857</v>
      </c>
    </row>
    <row r="19" spans="1:2" ht="12.75">
      <c r="A19" s="360" t="s">
        <v>211</v>
      </c>
      <c r="B19" s="357">
        <v>0.8061269999999999</v>
      </c>
    </row>
    <row r="20" spans="1:2" ht="12.75">
      <c r="A20" s="360" t="s">
        <v>201</v>
      </c>
      <c r="B20" s="357">
        <v>0.791</v>
      </c>
    </row>
    <row r="21" spans="1:2" ht="12.75">
      <c r="A21" s="360" t="s">
        <v>136</v>
      </c>
      <c r="B21" s="357">
        <v>0.636417</v>
      </c>
    </row>
    <row r="22" spans="1:2" ht="12.75">
      <c r="A22" s="360" t="s">
        <v>177</v>
      </c>
      <c r="B22" s="357">
        <v>0.436</v>
      </c>
    </row>
    <row r="23" spans="1:2" ht="12.75">
      <c r="A23" s="360" t="s">
        <v>259</v>
      </c>
      <c r="B23" s="357">
        <v>0.43</v>
      </c>
    </row>
    <row r="24" spans="1:2" ht="12.75">
      <c r="A24" s="360" t="s">
        <v>175</v>
      </c>
      <c r="B24" s="357">
        <v>0.40149799999999997</v>
      </c>
    </row>
    <row r="25" spans="1:2" ht="12.75">
      <c r="A25" s="360" t="s">
        <v>161</v>
      </c>
      <c r="B25" s="357">
        <v>0.398528</v>
      </c>
    </row>
    <row r="27" spans="1:2" ht="12.75">
      <c r="A27" s="160" t="s">
        <v>139</v>
      </c>
      <c r="B27" s="359">
        <v>42.233258</v>
      </c>
    </row>
    <row r="28" spans="1:2" ht="12.75">
      <c r="A28" s="39"/>
      <c r="B28" s="49"/>
    </row>
    <row r="29" spans="1:7" ht="40.5" customHeight="1">
      <c r="A29" s="403" t="s">
        <v>260</v>
      </c>
      <c r="B29" s="403"/>
      <c r="C29" s="403"/>
      <c r="D29" s="403"/>
      <c r="E29" s="403"/>
      <c r="F29" s="403"/>
      <c r="G29" s="163"/>
    </row>
    <row r="30" spans="1:7" ht="12.75">
      <c r="A30" s="101"/>
      <c r="B30" s="101"/>
      <c r="C30" s="101"/>
      <c r="D30" s="101"/>
      <c r="E30" s="101"/>
      <c r="F30" s="101"/>
      <c r="G30" s="148"/>
    </row>
    <row r="31" spans="1:6" ht="39.75" customHeight="1">
      <c r="A31" s="402" t="s">
        <v>293</v>
      </c>
      <c r="B31" s="402"/>
      <c r="C31" s="402"/>
      <c r="D31" s="402"/>
      <c r="E31" s="402"/>
      <c r="F31" s="402"/>
    </row>
    <row r="32" spans="1:6" ht="12.75">
      <c r="A32" s="98"/>
      <c r="B32" s="98"/>
      <c r="C32" s="99"/>
      <c r="D32" s="98"/>
      <c r="E32" s="98"/>
      <c r="F32" s="98"/>
    </row>
    <row r="33" spans="1:6" ht="54.75" customHeight="1">
      <c r="A33" s="402" t="s">
        <v>343</v>
      </c>
      <c r="B33" s="402"/>
      <c r="C33" s="402"/>
      <c r="D33" s="402"/>
      <c r="E33" s="402"/>
      <c r="F33" s="402"/>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241</v>
      </c>
      <c r="B1" s="1"/>
    </row>
    <row r="3" spans="1:4" ht="12.75">
      <c r="A3" s="361" t="s">
        <v>261</v>
      </c>
      <c r="B3" s="361" t="s">
        <v>133</v>
      </c>
      <c r="C3" s="352" t="s">
        <v>262</v>
      </c>
      <c r="D3" s="352" t="s">
        <v>263</v>
      </c>
    </row>
    <row r="4" spans="3:4" ht="12.75">
      <c r="C4" s="350"/>
      <c r="D4" s="350" t="s">
        <v>264</v>
      </c>
    </row>
    <row r="5" spans="3:4" ht="12.75">
      <c r="C5" s="350"/>
      <c r="D5" s="350"/>
    </row>
    <row r="6" spans="1:4" ht="12.75">
      <c r="A6" t="s">
        <v>265</v>
      </c>
      <c r="B6" t="s">
        <v>213</v>
      </c>
      <c r="C6" s="350">
        <v>1917</v>
      </c>
      <c r="D6" s="350" t="s">
        <v>266</v>
      </c>
    </row>
    <row r="7" spans="1:4" ht="12.75">
      <c r="A7" t="s">
        <v>267</v>
      </c>
      <c r="B7" t="s">
        <v>247</v>
      </c>
      <c r="C7" s="350">
        <v>1927</v>
      </c>
      <c r="D7" s="350" t="s">
        <v>268</v>
      </c>
    </row>
    <row r="8" spans="1:4" ht="12.75">
      <c r="A8" s="362" t="s">
        <v>269</v>
      </c>
      <c r="B8" t="s">
        <v>234</v>
      </c>
      <c r="C8" s="350">
        <v>1928</v>
      </c>
      <c r="D8" s="363">
        <v>1214</v>
      </c>
    </row>
    <row r="9" spans="1:4" ht="12.75">
      <c r="A9" t="s">
        <v>270</v>
      </c>
      <c r="B9" t="s">
        <v>248</v>
      </c>
      <c r="C9" s="350">
        <v>1938</v>
      </c>
      <c r="D9" s="350" t="s">
        <v>271</v>
      </c>
    </row>
    <row r="10" spans="1:4" ht="12.75">
      <c r="A10" t="s">
        <v>272</v>
      </c>
      <c r="B10" t="s">
        <v>235</v>
      </c>
      <c r="C10" s="350">
        <v>1941</v>
      </c>
      <c r="D10" s="363">
        <v>1319</v>
      </c>
    </row>
    <row r="11" spans="1:4" ht="12.75">
      <c r="A11" t="s">
        <v>273</v>
      </c>
      <c r="B11" t="s">
        <v>235</v>
      </c>
      <c r="C11" s="350">
        <v>1948</v>
      </c>
      <c r="D11" s="350" t="s">
        <v>274</v>
      </c>
    </row>
    <row r="12" spans="1:4" ht="12.75">
      <c r="A12" t="s">
        <v>275</v>
      </c>
      <c r="B12" t="s">
        <v>200</v>
      </c>
      <c r="C12" s="350">
        <v>1948</v>
      </c>
      <c r="D12" s="364">
        <v>17</v>
      </c>
    </row>
    <row r="13" spans="1:4" ht="12.75">
      <c r="A13" t="s">
        <v>276</v>
      </c>
      <c r="B13" t="s">
        <v>235</v>
      </c>
      <c r="C13" s="350">
        <v>1951</v>
      </c>
      <c r="D13" s="350" t="s">
        <v>277</v>
      </c>
    </row>
    <row r="14" spans="1:4" ht="12.75">
      <c r="A14" t="s">
        <v>278</v>
      </c>
      <c r="B14" t="s">
        <v>247</v>
      </c>
      <c r="C14" s="350">
        <v>1953</v>
      </c>
      <c r="D14" s="350" t="s">
        <v>279</v>
      </c>
    </row>
    <row r="15" spans="1:4" ht="12.75">
      <c r="A15" t="s">
        <v>280</v>
      </c>
      <c r="B15" t="s">
        <v>235</v>
      </c>
      <c r="C15" s="350">
        <v>1957</v>
      </c>
      <c r="D15" s="363">
        <v>1123</v>
      </c>
    </row>
    <row r="16" spans="1:4" ht="12.75">
      <c r="A16" t="s">
        <v>281</v>
      </c>
      <c r="B16" t="s">
        <v>235</v>
      </c>
      <c r="C16" s="350">
        <v>1957</v>
      </c>
      <c r="D16" s="363">
        <v>1319</v>
      </c>
    </row>
    <row r="17" spans="1:4" ht="12.75">
      <c r="A17" t="s">
        <v>282</v>
      </c>
      <c r="B17" t="s">
        <v>234</v>
      </c>
      <c r="C17" s="350">
        <v>1958</v>
      </c>
      <c r="D17" s="363">
        <v>1315</v>
      </c>
    </row>
    <row r="18" spans="1:4" ht="12.75">
      <c r="A18" t="s">
        <v>283</v>
      </c>
      <c r="B18" t="s">
        <v>95</v>
      </c>
      <c r="C18" s="350">
        <v>1959</v>
      </c>
      <c r="D18" s="363">
        <v>1318</v>
      </c>
    </row>
    <row r="19" spans="1:4" ht="12.75">
      <c r="A19" t="s">
        <v>284</v>
      </c>
      <c r="B19" t="s">
        <v>200</v>
      </c>
      <c r="C19" s="350">
        <v>1961</v>
      </c>
      <c r="D19" s="350">
        <v>28</v>
      </c>
    </row>
    <row r="20" spans="1:4" ht="12.75">
      <c r="A20" t="s">
        <v>285</v>
      </c>
      <c r="B20" t="s">
        <v>235</v>
      </c>
      <c r="C20" s="350">
        <v>1964</v>
      </c>
      <c r="D20" s="363">
        <v>1025</v>
      </c>
    </row>
    <row r="21" spans="1:4" ht="12.75">
      <c r="A21" t="s">
        <v>286</v>
      </c>
      <c r="B21" t="s">
        <v>246</v>
      </c>
      <c r="C21" s="350">
        <v>1964</v>
      </c>
      <c r="D21" s="363">
        <v>1721</v>
      </c>
    </row>
    <row r="22" spans="1:4" ht="12.75">
      <c r="A22" t="s">
        <v>287</v>
      </c>
      <c r="B22" t="s">
        <v>235</v>
      </c>
      <c r="C22" s="350">
        <v>1965</v>
      </c>
      <c r="D22" s="363">
        <v>1120</v>
      </c>
    </row>
    <row r="23" spans="1:4" ht="12.75">
      <c r="A23" t="s">
        <v>288</v>
      </c>
      <c r="B23" t="s">
        <v>235</v>
      </c>
      <c r="C23" s="350">
        <v>1968</v>
      </c>
      <c r="D23" s="363">
        <v>722</v>
      </c>
    </row>
    <row r="24" spans="1:4" ht="12.75">
      <c r="A24" t="s">
        <v>289</v>
      </c>
      <c r="B24" t="s">
        <v>196</v>
      </c>
      <c r="C24" s="350">
        <v>1976</v>
      </c>
      <c r="D24" s="363">
        <v>1120</v>
      </c>
    </row>
    <row r="25" spans="1:4" ht="12.75">
      <c r="A25" s="3" t="s">
        <v>290</v>
      </c>
      <c r="B25" s="3" t="s">
        <v>247</v>
      </c>
      <c r="C25" s="348">
        <v>1979</v>
      </c>
      <c r="D25" s="365">
        <v>1119</v>
      </c>
    </row>
    <row r="27" spans="1:6" ht="12.75">
      <c r="A27" s="98" t="s">
        <v>294</v>
      </c>
      <c r="B27" s="98"/>
      <c r="C27" s="98"/>
      <c r="D27" s="98"/>
      <c r="E27" s="98"/>
      <c r="F27" s="98"/>
    </row>
    <row r="28" spans="1:6" ht="12.75">
      <c r="A28" s="98" t="s">
        <v>291</v>
      </c>
      <c r="B28" s="98"/>
      <c r="C28" s="98"/>
      <c r="D28" s="98"/>
      <c r="E28" s="98"/>
      <c r="F28" s="98"/>
    </row>
    <row r="29" spans="1:6" ht="12.75">
      <c r="A29" s="98"/>
      <c r="B29" s="98"/>
      <c r="C29" s="98"/>
      <c r="D29" s="98"/>
      <c r="E29" s="98"/>
      <c r="F29" s="98"/>
    </row>
    <row r="30" spans="1:6" ht="42" customHeight="1">
      <c r="A30" s="402" t="s">
        <v>343</v>
      </c>
      <c r="B30" s="402"/>
      <c r="C30" s="402"/>
      <c r="D30" s="402"/>
      <c r="E30" s="402"/>
      <c r="F30" s="402"/>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395" t="s">
        <v>295</v>
      </c>
      <c r="B1" s="395"/>
      <c r="C1" s="395"/>
      <c r="D1" s="395"/>
      <c r="E1" s="395"/>
      <c r="F1" s="395"/>
      <c r="G1" s="395"/>
      <c r="H1" s="395"/>
      <c r="I1" s="395"/>
      <c r="J1" s="395"/>
      <c r="K1" s="395"/>
      <c r="L1" s="395"/>
    </row>
    <row r="2" spans="1:20" ht="12.75">
      <c r="A2" s="1"/>
      <c r="B2" s="1"/>
      <c r="C2" s="1"/>
      <c r="D2" s="1"/>
      <c r="E2" s="1"/>
      <c r="F2" s="1"/>
      <c r="G2" s="1"/>
      <c r="I2" s="1"/>
      <c r="J2" s="1"/>
      <c r="K2" s="1"/>
      <c r="L2" s="1"/>
      <c r="Q2" s="23"/>
      <c r="R2" s="23"/>
      <c r="S2" s="23"/>
      <c r="T2" s="23"/>
    </row>
    <row r="3" spans="1:20" ht="25.5">
      <c r="A3" s="173" t="s">
        <v>89</v>
      </c>
      <c r="B3" s="34" t="s">
        <v>95</v>
      </c>
      <c r="C3" s="34" t="s">
        <v>121</v>
      </c>
      <c r="D3" s="256" t="s">
        <v>98</v>
      </c>
      <c r="E3" s="34" t="s">
        <v>119</v>
      </c>
      <c r="F3" s="34" t="s">
        <v>177</v>
      </c>
      <c r="G3" s="4" t="s">
        <v>200</v>
      </c>
      <c r="H3" s="34" t="s">
        <v>96</v>
      </c>
      <c r="I3" s="34" t="s">
        <v>134</v>
      </c>
      <c r="J3" s="34" t="s">
        <v>175</v>
      </c>
      <c r="K3" s="34" t="s">
        <v>161</v>
      </c>
      <c r="L3" s="33" t="s">
        <v>139</v>
      </c>
      <c r="Q3" s="37"/>
      <c r="R3" s="23"/>
      <c r="S3" s="37"/>
      <c r="T3" s="23"/>
    </row>
    <row r="4" spans="1:26" ht="12.75" customHeight="1">
      <c r="A4" s="333"/>
      <c r="B4" s="397" t="s">
        <v>298</v>
      </c>
      <c r="C4" s="397"/>
      <c r="D4" s="397"/>
      <c r="E4" s="397"/>
      <c r="F4" s="397"/>
      <c r="G4" s="397"/>
      <c r="H4" s="397"/>
      <c r="I4" s="397"/>
      <c r="J4" s="397"/>
      <c r="K4" s="397"/>
      <c r="L4" s="397"/>
      <c r="Q4" s="366"/>
      <c r="R4" s="23"/>
      <c r="S4" s="366"/>
      <c r="T4" s="23"/>
      <c r="U4" s="323"/>
      <c r="V4" s="9"/>
      <c r="W4" s="9"/>
      <c r="X4" s="9"/>
      <c r="Y4" s="9"/>
      <c r="Z4" s="9"/>
    </row>
    <row r="5" spans="1:26" ht="12.75">
      <c r="A5" s="367"/>
      <c r="B5" s="367"/>
      <c r="C5" s="367"/>
      <c r="D5" s="367"/>
      <c r="E5" s="367"/>
      <c r="H5" s="367"/>
      <c r="L5" s="367"/>
      <c r="Q5" s="367"/>
      <c r="R5" s="23"/>
      <c r="S5" s="367"/>
      <c r="T5" s="23"/>
      <c r="U5" s="323"/>
      <c r="V5" s="9"/>
      <c r="W5" s="9"/>
      <c r="X5" s="9"/>
      <c r="Y5" s="9"/>
      <c r="Z5" s="9"/>
    </row>
    <row r="6" spans="1:26" ht="12.75">
      <c r="A6" s="340">
        <v>1980</v>
      </c>
      <c r="B6" s="368">
        <v>12.10770197222985</v>
      </c>
      <c r="C6" s="368">
        <v>15.422807339659654</v>
      </c>
      <c r="D6" s="368">
        <v>2.25052882278209</v>
      </c>
      <c r="E6" s="368">
        <v>2.2859111478466</v>
      </c>
      <c r="F6" s="9">
        <v>1.7281240632768002</v>
      </c>
      <c r="G6" s="2" t="s">
        <v>106</v>
      </c>
      <c r="H6" s="368">
        <v>5.5377907902575</v>
      </c>
      <c r="I6" s="192">
        <v>0.5237785779184</v>
      </c>
      <c r="J6" s="9">
        <v>4.0335593434304</v>
      </c>
      <c r="K6" s="9">
        <v>0.7347741608256001</v>
      </c>
      <c r="L6" s="368">
        <v>71.42673887571948</v>
      </c>
      <c r="N6" s="192"/>
      <c r="Q6" s="369"/>
      <c r="R6" s="23"/>
      <c r="S6" s="369"/>
      <c r="T6" s="23"/>
      <c r="U6" s="323"/>
      <c r="V6" s="9"/>
      <c r="W6" s="9"/>
      <c r="X6" s="9"/>
      <c r="Y6" s="9"/>
      <c r="Z6" s="9"/>
    </row>
    <row r="7" spans="1:26" ht="12.75">
      <c r="A7" s="340">
        <v>1981</v>
      </c>
      <c r="B7" s="368">
        <v>12.063693301599999</v>
      </c>
      <c r="C7" s="368">
        <v>15.907524202834393</v>
      </c>
      <c r="D7" s="368">
        <v>2.509927451396819</v>
      </c>
      <c r="E7" s="368">
        <v>2.5232563769152496</v>
      </c>
      <c r="F7" s="9">
        <v>2.0588438654112</v>
      </c>
      <c r="G7" s="2" t="s">
        <v>106</v>
      </c>
      <c r="H7" s="368">
        <v>5.605926847490549</v>
      </c>
      <c r="I7" s="192">
        <v>0.6049307251904</v>
      </c>
      <c r="J7" s="9">
        <v>3.596488561008</v>
      </c>
      <c r="K7" s="9">
        <v>1.064543089838053</v>
      </c>
      <c r="L7" s="368">
        <v>72.36864930505087</v>
      </c>
      <c r="N7" s="192"/>
      <c r="Q7" s="369"/>
      <c r="R7" s="23"/>
      <c r="S7" s="369"/>
      <c r="T7" s="23"/>
      <c r="U7" s="323"/>
      <c r="V7" s="9"/>
      <c r="W7" s="9"/>
      <c r="X7" s="9"/>
      <c r="Y7" s="9"/>
      <c r="Z7" s="9"/>
    </row>
    <row r="8" spans="1:26" ht="12.75">
      <c r="A8" s="340">
        <v>1982</v>
      </c>
      <c r="B8" s="368">
        <v>12.8130708815586</v>
      </c>
      <c r="C8" s="368">
        <v>15.321579157811046</v>
      </c>
      <c r="D8" s="368">
        <v>2.502514091224384</v>
      </c>
      <c r="E8" s="368">
        <v>2.4603585022999996</v>
      </c>
      <c r="F8" s="9">
        <v>2.2908715451664</v>
      </c>
      <c r="G8" s="2" t="s">
        <v>106</v>
      </c>
      <c r="H8" s="368">
        <v>5.559814967173249</v>
      </c>
      <c r="I8" s="192">
        <v>0.61310546472</v>
      </c>
      <c r="J8" s="9">
        <v>3.722879558104</v>
      </c>
      <c r="K8" s="9">
        <v>1.062256548708999</v>
      </c>
      <c r="L8" s="368">
        <v>73.487607381139</v>
      </c>
      <c r="N8" s="192"/>
      <c r="Q8" s="369"/>
      <c r="R8" s="23"/>
      <c r="S8" s="369"/>
      <c r="T8" s="23"/>
      <c r="U8" s="323"/>
      <c r="V8" s="9"/>
      <c r="W8" s="9"/>
      <c r="X8" s="9"/>
      <c r="Y8" s="9"/>
      <c r="Z8" s="9"/>
    </row>
    <row r="9" spans="1:26" ht="12.75">
      <c r="A9" s="340">
        <v>1983</v>
      </c>
      <c r="B9" s="368">
        <v>13.47605813152515</v>
      </c>
      <c r="C9" s="368">
        <v>15.894439583445159</v>
      </c>
      <c r="D9" s="368">
        <v>2.625393824351622</v>
      </c>
      <c r="E9" s="368">
        <v>2.50004170395</v>
      </c>
      <c r="F9" s="9">
        <v>2.3701585819632003</v>
      </c>
      <c r="G9" s="2" t="s">
        <v>106</v>
      </c>
      <c r="H9" s="368">
        <v>5.5955695318598995</v>
      </c>
      <c r="I9" s="192">
        <v>0.6544156775856</v>
      </c>
      <c r="J9" s="9">
        <v>3.7138714713408008</v>
      </c>
      <c r="K9" s="9">
        <v>1.0515184077389716</v>
      </c>
      <c r="L9" s="368">
        <v>75.29019766842183</v>
      </c>
      <c r="N9" s="192"/>
      <c r="Q9" s="369"/>
      <c r="R9" s="23"/>
      <c r="S9" s="369"/>
      <c r="T9" s="23"/>
      <c r="U9" s="323"/>
      <c r="V9" s="9"/>
      <c r="W9" s="9"/>
      <c r="X9" s="9"/>
      <c r="Y9" s="9"/>
      <c r="Z9" s="9"/>
    </row>
    <row r="10" spans="1:26" ht="12.75">
      <c r="A10" s="340">
        <v>1984</v>
      </c>
      <c r="B10" s="368">
        <v>14.9673925327338</v>
      </c>
      <c r="C10" s="368">
        <v>17.070619600523603</v>
      </c>
      <c r="D10" s="368">
        <v>2.7563358522858925</v>
      </c>
      <c r="E10" s="368">
        <v>2.7734589633185</v>
      </c>
      <c r="F10" s="9">
        <v>2.5525822597184002</v>
      </c>
      <c r="G10" s="2" t="s">
        <v>106</v>
      </c>
      <c r="H10" s="368">
        <v>5.8497801216297995</v>
      </c>
      <c r="I10" s="192">
        <v>0.7883861661872</v>
      </c>
      <c r="J10" s="9">
        <v>3.8725249113376004</v>
      </c>
      <c r="K10" s="9">
        <v>1.1164982712831706</v>
      </c>
      <c r="L10" s="368">
        <v>78.93159151289883</v>
      </c>
      <c r="N10" s="192"/>
      <c r="Q10" s="369"/>
      <c r="R10" s="23"/>
      <c r="S10" s="369"/>
      <c r="T10" s="23"/>
      <c r="U10" s="323"/>
      <c r="V10" s="9"/>
      <c r="W10" s="9"/>
      <c r="X10" s="9"/>
      <c r="Y10" s="9"/>
      <c r="Z10" s="9"/>
    </row>
    <row r="11" spans="1:26" ht="12.75">
      <c r="A11" s="340">
        <v>1985</v>
      </c>
      <c r="B11" s="368">
        <v>16.2992401465111</v>
      </c>
      <c r="C11" s="368">
        <v>17.47842520666294</v>
      </c>
      <c r="D11" s="368">
        <v>2.878774864569271</v>
      </c>
      <c r="E11" s="368">
        <v>2.9265170720825497</v>
      </c>
      <c r="F11" s="9">
        <v>2.6267501635088</v>
      </c>
      <c r="G11" s="9">
        <v>7.761716767347201</v>
      </c>
      <c r="H11" s="368">
        <v>5.85918504042085</v>
      </c>
      <c r="I11" s="192">
        <v>0.8739034656352002</v>
      </c>
      <c r="J11" s="9">
        <v>3.9625660957680005</v>
      </c>
      <c r="K11" s="9">
        <v>1.1735552720604834</v>
      </c>
      <c r="L11" s="368">
        <v>82.17723744029807</v>
      </c>
      <c r="N11" s="192"/>
      <c r="Q11" s="369"/>
      <c r="R11" s="23"/>
      <c r="S11" s="369"/>
      <c r="T11" s="23"/>
      <c r="U11" s="323"/>
      <c r="V11" s="9"/>
      <c r="W11" s="9"/>
      <c r="X11" s="9"/>
      <c r="Y11" s="9"/>
      <c r="Z11" s="9"/>
    </row>
    <row r="12" spans="1:26" ht="12.75">
      <c r="A12" s="340">
        <v>1986</v>
      </c>
      <c r="B12" s="368">
        <v>17.3575911345166</v>
      </c>
      <c r="C12" s="368">
        <v>17.260402624140138</v>
      </c>
      <c r="D12" s="368">
        <v>3.0957043899821697</v>
      </c>
      <c r="E12" s="368">
        <v>2.75992699155585</v>
      </c>
      <c r="F12" s="9">
        <v>2.6697270708416</v>
      </c>
      <c r="G12" s="9">
        <v>7.9533866310752</v>
      </c>
      <c r="H12" s="368">
        <v>5.69211876147435</v>
      </c>
      <c r="I12" s="192">
        <v>0.9258487765296002</v>
      </c>
      <c r="J12" s="9">
        <v>4.0638773094528</v>
      </c>
      <c r="K12" s="9">
        <v>1.2238236475828272</v>
      </c>
      <c r="L12" s="368">
        <v>83.67621292408064</v>
      </c>
      <c r="N12" s="192"/>
      <c r="Q12" s="369"/>
      <c r="R12" s="23"/>
      <c r="S12" s="369"/>
      <c r="T12" s="23"/>
      <c r="U12" s="323"/>
      <c r="V12" s="9"/>
      <c r="W12" s="9"/>
      <c r="X12" s="9"/>
      <c r="Y12" s="9"/>
      <c r="Z12" s="9"/>
    </row>
    <row r="13" spans="1:26" ht="12.75">
      <c r="A13" s="340">
        <v>1987</v>
      </c>
      <c r="B13" s="368">
        <v>18.52439631263155</v>
      </c>
      <c r="C13" s="368">
        <v>18.00844820249494</v>
      </c>
      <c r="D13" s="368">
        <v>3.409640770897282</v>
      </c>
      <c r="E13" s="368">
        <v>2.7528633816621495</v>
      </c>
      <c r="F13" s="9">
        <v>2.7148865542624003</v>
      </c>
      <c r="G13" s="9">
        <v>8.1395802129824</v>
      </c>
      <c r="H13" s="368">
        <v>5.607117343540049</v>
      </c>
      <c r="I13" s="192">
        <v>0.9380712026224002</v>
      </c>
      <c r="J13" s="9">
        <v>4.21038768976</v>
      </c>
      <c r="K13" s="9">
        <v>1.2843392603319483</v>
      </c>
      <c r="L13" s="368">
        <v>86.6815232577185</v>
      </c>
      <c r="N13" s="192"/>
      <c r="Q13" s="369"/>
      <c r="R13" s="23"/>
      <c r="S13" s="369"/>
      <c r="T13" s="23"/>
      <c r="U13" s="323"/>
      <c r="V13" s="9"/>
      <c r="W13" s="9"/>
      <c r="X13" s="9"/>
      <c r="Y13" s="9"/>
      <c r="Z13" s="9"/>
    </row>
    <row r="14" spans="1:26" ht="12.75">
      <c r="A14" s="340">
        <v>1988</v>
      </c>
      <c r="B14" s="368">
        <v>19.83481499751785</v>
      </c>
      <c r="C14" s="368">
        <v>18.8463098057595</v>
      </c>
      <c r="D14" s="368">
        <v>3.637231247561424</v>
      </c>
      <c r="E14" s="368">
        <v>3.02413774814155</v>
      </c>
      <c r="F14" s="9">
        <v>2.9286996444832005</v>
      </c>
      <c r="G14" s="9">
        <v>7.967990049264</v>
      </c>
      <c r="H14" s="368">
        <v>5.5600927495848</v>
      </c>
      <c r="I14" s="192">
        <v>0.9985087186592</v>
      </c>
      <c r="J14" s="9">
        <v>4.0944730578864</v>
      </c>
      <c r="K14" s="9">
        <v>1.3625837234442026</v>
      </c>
      <c r="L14" s="368">
        <v>89.25176595370823</v>
      </c>
      <c r="N14" s="192"/>
      <c r="Q14" s="369"/>
      <c r="R14" s="23"/>
      <c r="S14" s="369"/>
      <c r="T14" s="23"/>
      <c r="U14" s="323"/>
      <c r="V14" s="9"/>
      <c r="W14" s="9"/>
      <c r="X14" s="9"/>
      <c r="Y14" s="9"/>
      <c r="Z14" s="9"/>
    </row>
    <row r="15" spans="1:26" ht="12.75">
      <c r="A15" s="340">
        <v>1989</v>
      </c>
      <c r="B15" s="368">
        <v>20.633201331514197</v>
      </c>
      <c r="C15" s="368">
        <v>19.069759821952154</v>
      </c>
      <c r="D15" s="368">
        <v>3.9665384249607962</v>
      </c>
      <c r="E15" s="368">
        <v>3.0007643423696995</v>
      </c>
      <c r="F15" s="9">
        <v>2.7570697975632004</v>
      </c>
      <c r="G15" s="9">
        <v>7.7142556582336015</v>
      </c>
      <c r="H15" s="368">
        <v>5.485210548071249</v>
      </c>
      <c r="I15" s="192">
        <v>0.9719606567888002</v>
      </c>
      <c r="J15" s="9">
        <v>3.9124065289456005</v>
      </c>
      <c r="K15" s="9">
        <v>1.4249329429485995</v>
      </c>
      <c r="L15" s="368">
        <v>89.95959786873948</v>
      </c>
      <c r="N15" s="192"/>
      <c r="Q15" s="369"/>
      <c r="R15" s="23"/>
      <c r="S15" s="369"/>
      <c r="T15" s="23"/>
      <c r="U15" s="323"/>
      <c r="V15" s="9"/>
      <c r="W15" s="9"/>
      <c r="X15" s="9"/>
      <c r="Y15" s="9"/>
      <c r="Z15" s="9"/>
    </row>
    <row r="16" spans="1:26" ht="12.75">
      <c r="A16" s="340">
        <v>1990</v>
      </c>
      <c r="B16" s="368">
        <v>21.027295207100344</v>
      </c>
      <c r="C16" s="368">
        <v>19.172632270704078</v>
      </c>
      <c r="D16" s="368">
        <v>3.78805959055865</v>
      </c>
      <c r="E16" s="368">
        <v>3.01437568053565</v>
      </c>
      <c r="F16" s="9">
        <v>2.8297694228944</v>
      </c>
      <c r="G16" s="9">
        <v>7.1684529034272</v>
      </c>
      <c r="H16" s="368">
        <v>5.142149269807</v>
      </c>
      <c r="I16" s="192">
        <v>0.9676748710160001</v>
      </c>
      <c r="J16" s="9">
        <v>3.1831483331424</v>
      </c>
      <c r="K16" s="9">
        <v>1.4478388689813881</v>
      </c>
      <c r="L16" s="368">
        <v>88.65205495627448</v>
      </c>
      <c r="N16" s="192"/>
      <c r="Q16" s="369"/>
      <c r="R16" s="23"/>
      <c r="S16" s="369"/>
      <c r="T16" s="23"/>
      <c r="U16" s="323"/>
      <c r="V16" s="9"/>
      <c r="W16" s="9"/>
      <c r="X16" s="9"/>
      <c r="Y16" s="9"/>
      <c r="Z16" s="9"/>
    </row>
    <row r="17" spans="1:26" ht="12.75">
      <c r="A17" s="340">
        <v>1991</v>
      </c>
      <c r="B17" s="368">
        <v>22.042153406097448</v>
      </c>
      <c r="C17" s="368">
        <v>18.991667468686742</v>
      </c>
      <c r="D17" s="368">
        <v>4.0381929908871514</v>
      </c>
      <c r="E17" s="368">
        <v>3.1351316631565997</v>
      </c>
      <c r="F17" s="9">
        <v>2.7809194017248005</v>
      </c>
      <c r="G17" s="9">
        <v>6.5715381849600005</v>
      </c>
      <c r="H17" s="368">
        <v>4.4950749837021</v>
      </c>
      <c r="I17" s="192">
        <v>0.9736273512560001</v>
      </c>
      <c r="J17" s="9">
        <v>3.0796148601680002</v>
      </c>
      <c r="K17" s="9">
        <v>1.4851089199431182</v>
      </c>
      <c r="L17" s="368">
        <v>87.60434197103538</v>
      </c>
      <c r="N17" s="192"/>
      <c r="Q17" s="369"/>
      <c r="R17" s="23"/>
      <c r="S17" s="369"/>
      <c r="T17" s="23"/>
      <c r="U17" s="323"/>
      <c r="V17" s="9"/>
      <c r="W17" s="9"/>
      <c r="X17" s="9"/>
      <c r="Y17" s="9"/>
      <c r="Z17" s="9"/>
    </row>
    <row r="18" spans="1:26" ht="12.75">
      <c r="A18" s="340">
        <v>1992</v>
      </c>
      <c r="B18" s="368">
        <v>22.75835582947665</v>
      </c>
      <c r="C18" s="368">
        <v>19.122468613079356</v>
      </c>
      <c r="D18" s="368">
        <v>4.294451029890535</v>
      </c>
      <c r="E18" s="368">
        <v>3.0948135302801996</v>
      </c>
      <c r="F18" s="9">
        <v>2.6690127732128</v>
      </c>
      <c r="G18" s="9">
        <v>6.140737348390401</v>
      </c>
      <c r="H18" s="368">
        <v>4.1417357562105</v>
      </c>
      <c r="I18" s="192">
        <v>0.9372378553888001</v>
      </c>
      <c r="J18" s="9">
        <v>2.8976276976304005</v>
      </c>
      <c r="K18" s="9">
        <v>1.502912908892121</v>
      </c>
      <c r="L18" s="368">
        <v>86.84845321918077</v>
      </c>
      <c r="N18" s="192"/>
      <c r="Q18" s="369"/>
      <c r="R18" s="23"/>
      <c r="S18" s="369"/>
      <c r="T18" s="23"/>
      <c r="U18" s="323"/>
      <c r="V18" s="9"/>
      <c r="W18" s="9"/>
      <c r="X18" s="9"/>
      <c r="Y18" s="9"/>
      <c r="Z18" s="9"/>
    </row>
    <row r="19" spans="1:26" ht="12.75">
      <c r="A19" s="340">
        <v>1993</v>
      </c>
      <c r="B19" s="368">
        <v>24.22988831306195</v>
      </c>
      <c r="C19" s="368">
        <v>19.835145027112816</v>
      </c>
      <c r="D19" s="368">
        <v>4.464650103159615</v>
      </c>
      <c r="E19" s="368">
        <v>3.1417984410338</v>
      </c>
      <c r="F19" s="9">
        <v>2.7695303228656</v>
      </c>
      <c r="G19" s="9">
        <v>5.585807457216</v>
      </c>
      <c r="H19" s="368">
        <v>3.8861759375845</v>
      </c>
      <c r="I19" s="192">
        <v>1.0270806238112</v>
      </c>
      <c r="J19" s="9">
        <v>2.9375489984400005</v>
      </c>
      <c r="K19" s="9">
        <v>1.5149006521156871</v>
      </c>
      <c r="L19" s="368">
        <v>87.39399697092341</v>
      </c>
      <c r="N19" s="192"/>
      <c r="Q19" s="369"/>
      <c r="R19" s="23"/>
      <c r="S19" s="369"/>
      <c r="T19" s="23"/>
      <c r="U19" s="323"/>
      <c r="V19" s="9"/>
      <c r="W19" s="9"/>
      <c r="X19" s="9"/>
      <c r="Y19" s="9"/>
      <c r="Z19" s="9"/>
    </row>
    <row r="20" spans="1:26" ht="12.75">
      <c r="A20" s="340">
        <v>1994</v>
      </c>
      <c r="B20" s="368">
        <v>25.7215401798838</v>
      </c>
      <c r="C20" s="368">
        <v>19.90945979905291</v>
      </c>
      <c r="D20" s="368">
        <v>4.596467921100028</v>
      </c>
      <c r="E20" s="368">
        <v>3.2550542985428996</v>
      </c>
      <c r="F20" s="9">
        <v>2.9192153593008</v>
      </c>
      <c r="G20" s="9">
        <v>5.0179011591184</v>
      </c>
      <c r="H20" s="368">
        <v>3.7917299176574994</v>
      </c>
      <c r="I20" s="192">
        <v>1.0595811659216001</v>
      </c>
      <c r="J20" s="9">
        <v>2.8693732580912004</v>
      </c>
      <c r="K20" s="9">
        <v>1.5467383329481803</v>
      </c>
      <c r="L20" s="368">
        <v>87.86086145210908</v>
      </c>
      <c r="N20" s="192"/>
      <c r="Q20" s="369"/>
      <c r="R20" s="23"/>
      <c r="S20" s="369"/>
      <c r="T20" s="23"/>
      <c r="U20" s="323"/>
      <c r="V20" s="9"/>
      <c r="W20" s="9"/>
      <c r="X20" s="9"/>
      <c r="Y20" s="9"/>
      <c r="Z20" s="9"/>
    </row>
    <row r="21" spans="1:26" ht="12.75">
      <c r="A21" s="340">
        <v>1995</v>
      </c>
      <c r="B21" s="368">
        <v>27.562126438814097</v>
      </c>
      <c r="C21" s="368">
        <v>20.088728713840148</v>
      </c>
      <c r="D21" s="368">
        <v>4.9585321988987285</v>
      </c>
      <c r="E21" s="368">
        <v>3.4206522990283497</v>
      </c>
      <c r="F21" s="9">
        <v>3.0708051894128</v>
      </c>
      <c r="G21" s="9">
        <v>4.737579023016001</v>
      </c>
      <c r="H21" s="368">
        <v>3.5945044054569997</v>
      </c>
      <c r="I21" s="192">
        <v>1.115891628992</v>
      </c>
      <c r="J21" s="9">
        <v>2.84528555472</v>
      </c>
      <c r="K21" s="9">
        <v>1.6013731370714215</v>
      </c>
      <c r="L21" s="368">
        <v>89.97795757312147</v>
      </c>
      <c r="N21" s="192"/>
      <c r="Q21" s="369"/>
      <c r="R21" s="23"/>
      <c r="S21" s="369"/>
      <c r="T21" s="23"/>
      <c r="U21" s="323"/>
      <c r="V21" s="9"/>
      <c r="W21" s="9"/>
      <c r="X21" s="9"/>
      <c r="Y21" s="9"/>
      <c r="Z21" s="9"/>
    </row>
    <row r="22" spans="1:26" ht="12.75">
      <c r="A22" s="340">
        <v>1996</v>
      </c>
      <c r="B22" s="368">
        <v>28.942982806629146</v>
      </c>
      <c r="C22" s="368">
        <v>21.001916336278548</v>
      </c>
      <c r="D22" s="368">
        <v>5.33322002060791</v>
      </c>
      <c r="E22" s="368">
        <v>3.50303462565375</v>
      </c>
      <c r="F22" s="9">
        <v>3.2406096090592005</v>
      </c>
      <c r="G22" s="9">
        <v>4.605632377696001</v>
      </c>
      <c r="H22" s="368">
        <v>3.5667261643019996</v>
      </c>
      <c r="I22" s="192">
        <v>1.2792673699792</v>
      </c>
      <c r="J22" s="9">
        <v>2.903223029056</v>
      </c>
      <c r="K22" s="9">
        <v>1.6679833749419508</v>
      </c>
      <c r="L22" s="368">
        <v>92.69779156780584</v>
      </c>
      <c r="N22" s="192"/>
      <c r="Q22" s="369"/>
      <c r="R22" s="23"/>
      <c r="S22" s="369"/>
      <c r="T22" s="23"/>
      <c r="U22" s="323"/>
      <c r="V22" s="9"/>
      <c r="W22" s="9"/>
      <c r="X22" s="9"/>
      <c r="Y22" s="9"/>
      <c r="Z22" s="9"/>
    </row>
    <row r="23" spans="1:26" ht="12.75">
      <c r="A23" s="340">
        <v>1997</v>
      </c>
      <c r="B23" s="368">
        <v>27.78486824967555</v>
      </c>
      <c r="C23" s="368">
        <v>21.44539852432929</v>
      </c>
      <c r="D23" s="368">
        <v>5.392901036006204</v>
      </c>
      <c r="E23" s="368">
        <v>3.5630753097501997</v>
      </c>
      <c r="F23" s="9">
        <v>3.3463653413232</v>
      </c>
      <c r="G23" s="9">
        <v>4.25007089136</v>
      </c>
      <c r="H23" s="368">
        <v>3.4445019032199995</v>
      </c>
      <c r="I23" s="192">
        <v>1.3793087212128001</v>
      </c>
      <c r="J23" s="9">
        <v>2.7829035618048</v>
      </c>
      <c r="K23" s="9">
        <v>1.7503250498208096</v>
      </c>
      <c r="L23" s="368">
        <v>91.89296472678956</v>
      </c>
      <c r="N23" s="192"/>
      <c r="Q23" s="369"/>
      <c r="R23" s="23"/>
      <c r="S23" s="369"/>
      <c r="T23" s="23"/>
      <c r="U23" s="323"/>
      <c r="V23" s="9"/>
      <c r="W23" s="9"/>
      <c r="X23" s="9"/>
      <c r="Y23" s="9"/>
      <c r="Z23" s="9"/>
    </row>
    <row r="24" spans="1:26" ht="12.75">
      <c r="A24" s="340">
        <v>1998</v>
      </c>
      <c r="B24" s="368">
        <v>25.86920137322345</v>
      </c>
      <c r="C24" s="368">
        <v>21.655744717946387</v>
      </c>
      <c r="D24" s="368">
        <v>5.399476828238661</v>
      </c>
      <c r="E24" s="368">
        <v>3.50986013633755</v>
      </c>
      <c r="F24" s="9">
        <v>3.3093012310288</v>
      </c>
      <c r="G24" s="9">
        <v>3.994511073056</v>
      </c>
      <c r="H24" s="368">
        <v>3.3639450038704997</v>
      </c>
      <c r="I24" s="192">
        <v>1.4318492801312002</v>
      </c>
      <c r="J24" s="9">
        <v>2.530200934016</v>
      </c>
      <c r="K24" s="9">
        <v>1.8161196144016123</v>
      </c>
      <c r="L24" s="368">
        <v>89.71462863231913</v>
      </c>
      <c r="N24" s="192"/>
      <c r="Q24" s="369"/>
      <c r="R24" s="23"/>
      <c r="S24" s="369"/>
      <c r="T24" s="23"/>
      <c r="U24" s="323"/>
      <c r="V24" s="9"/>
      <c r="W24" s="9"/>
      <c r="X24" s="9"/>
      <c r="Y24" s="9"/>
      <c r="Z24" s="9"/>
    </row>
    <row r="25" spans="1:26" ht="12.75">
      <c r="A25" s="340">
        <v>1999</v>
      </c>
      <c r="B25" s="368">
        <v>26.04047407154485</v>
      </c>
      <c r="C25" s="368">
        <v>21.62255022558326</v>
      </c>
      <c r="D25" s="368">
        <v>5.387079351591343</v>
      </c>
      <c r="E25" s="368">
        <v>3.6301002373370497</v>
      </c>
      <c r="F25" s="9">
        <v>3.2658084420752003</v>
      </c>
      <c r="G25" s="9">
        <v>4.0084001936160005</v>
      </c>
      <c r="H25" s="368">
        <v>3.1833864363629996</v>
      </c>
      <c r="I25" s="192">
        <v>1.5165332323456002</v>
      </c>
      <c r="J25" s="9">
        <v>2.4203181487856003</v>
      </c>
      <c r="K25" s="9">
        <v>1.8250356417579356</v>
      </c>
      <c r="L25" s="368">
        <v>89.24518338787689</v>
      </c>
      <c r="N25" s="192"/>
      <c r="Q25" s="369"/>
      <c r="R25" s="23"/>
      <c r="S25" s="369"/>
      <c r="T25" s="23"/>
      <c r="U25" s="323"/>
      <c r="V25" s="9"/>
      <c r="W25" s="9"/>
      <c r="X25" s="9"/>
      <c r="Y25" s="9"/>
      <c r="Z25" s="9"/>
    </row>
    <row r="26" spans="1:26" ht="12.75">
      <c r="A26" s="340">
        <v>2000</v>
      </c>
      <c r="B26" s="368">
        <v>26.48636472386707</v>
      </c>
      <c r="C26" s="368">
        <v>22.57952750590476</v>
      </c>
      <c r="D26" s="368">
        <v>5.724032567647703</v>
      </c>
      <c r="E26" s="368">
        <v>3.9235178303371496</v>
      </c>
      <c r="F26" s="9">
        <v>3.2511653406848002</v>
      </c>
      <c r="G26" s="9">
        <v>4.175069640336</v>
      </c>
      <c r="H26" s="368">
        <v>3.3688260376734496</v>
      </c>
      <c r="I26" s="192">
        <v>1.7077268976544</v>
      </c>
      <c r="J26" s="9">
        <v>2.2859905113696004</v>
      </c>
      <c r="K26" s="9">
        <v>1.8532090736511875</v>
      </c>
      <c r="L26" s="368">
        <v>92.76499286550028</v>
      </c>
      <c r="N26" s="192"/>
      <c r="Q26" s="369"/>
      <c r="R26" s="23"/>
      <c r="S26" s="369"/>
      <c r="T26" s="23"/>
      <c r="U26" s="323"/>
      <c r="V26" s="9"/>
      <c r="W26" s="9"/>
      <c r="X26" s="9"/>
      <c r="Y26" s="9"/>
      <c r="Z26" s="9"/>
    </row>
    <row r="27" spans="1:26" ht="12.75">
      <c r="A27" s="340">
        <v>2001</v>
      </c>
      <c r="B27" s="368">
        <v>27.035588369759413</v>
      </c>
      <c r="C27" s="368">
        <v>21.914274904832755</v>
      </c>
      <c r="D27" s="368">
        <v>5.761573241494059</v>
      </c>
      <c r="E27" s="368">
        <v>4.08923488042755</v>
      </c>
      <c r="F27" s="9">
        <v>3.1996962282096</v>
      </c>
      <c r="G27" s="9">
        <v>4.063956675856</v>
      </c>
      <c r="H27" s="368">
        <v>3.37168322819225</v>
      </c>
      <c r="I27" s="192">
        <v>1.8139588283376</v>
      </c>
      <c r="J27" s="9">
        <v>2.3027368224448</v>
      </c>
      <c r="K27" s="9">
        <v>1.9136818400069797</v>
      </c>
      <c r="L27" s="368">
        <v>93.20307391789937</v>
      </c>
      <c r="N27" s="192"/>
      <c r="Q27" s="369"/>
      <c r="R27" s="23"/>
      <c r="S27" s="369"/>
      <c r="T27" s="23"/>
      <c r="U27" s="323"/>
      <c r="V27" s="9"/>
      <c r="W27" s="9"/>
      <c r="X27" s="9"/>
      <c r="Y27" s="9"/>
      <c r="Z27" s="9"/>
    </row>
    <row r="28" spans="1:26" ht="12.75">
      <c r="A28" s="340">
        <v>2002</v>
      </c>
      <c r="B28" s="368">
        <v>28.325329844643562</v>
      </c>
      <c r="C28" s="368">
        <v>21.903994995268732</v>
      </c>
      <c r="D28" s="368">
        <v>6.025796597496282</v>
      </c>
      <c r="E28" s="368">
        <v>4.230388028696599</v>
      </c>
      <c r="F28" s="9">
        <v>3.3143013144304003</v>
      </c>
      <c r="G28" s="9">
        <v>4.088957092864001</v>
      </c>
      <c r="H28" s="368">
        <v>3.35842903884115</v>
      </c>
      <c r="I28" s="192">
        <v>1.948246782552</v>
      </c>
      <c r="J28" s="9">
        <v>2.250831194752</v>
      </c>
      <c r="K28" s="9">
        <v>2.024966170609519</v>
      </c>
      <c r="L28" s="368">
        <v>95.36426327753404</v>
      </c>
      <c r="N28" s="192"/>
      <c r="Q28" s="369"/>
      <c r="R28" s="23"/>
      <c r="S28" s="369"/>
      <c r="T28" s="23"/>
      <c r="U28" s="323"/>
      <c r="V28" s="9"/>
      <c r="W28" s="9"/>
      <c r="X28" s="9"/>
      <c r="Y28" s="9"/>
      <c r="Z28" s="9"/>
    </row>
    <row r="29" spans="1:26" ht="12.75">
      <c r="A29" s="340">
        <v>2003</v>
      </c>
      <c r="B29" s="368">
        <v>33.8526764130588</v>
      </c>
      <c r="C29" s="368">
        <v>22.320928089028072</v>
      </c>
      <c r="D29" s="368">
        <v>6.222399488199534</v>
      </c>
      <c r="E29" s="368">
        <v>4.45193934350855</v>
      </c>
      <c r="F29" s="9">
        <v>3.5438289524848</v>
      </c>
      <c r="G29" s="9">
        <v>4.127846630432</v>
      </c>
      <c r="H29" s="368">
        <v>3.45977993585525</v>
      </c>
      <c r="I29" s="192">
        <v>2.0283274833808003</v>
      </c>
      <c r="J29" s="9">
        <v>2.2915858427952003</v>
      </c>
      <c r="K29" s="9">
        <v>1.9758162910646113</v>
      </c>
      <c r="L29" s="368">
        <v>102.97915704921805</v>
      </c>
      <c r="N29" s="192"/>
      <c r="Q29" s="369"/>
      <c r="R29" s="23"/>
      <c r="S29" s="369"/>
      <c r="T29" s="23"/>
      <c r="U29" s="323"/>
      <c r="V29" s="9"/>
      <c r="W29" s="9"/>
      <c r="X29" s="9"/>
      <c r="Y29" s="9"/>
      <c r="Z29" s="9"/>
    </row>
    <row r="30" spans="1:26" ht="12.75">
      <c r="A30" s="340">
        <v>2004</v>
      </c>
      <c r="B30" s="368">
        <v>39.01047423755486</v>
      </c>
      <c r="C30" s="368">
        <v>22.466200811735174</v>
      </c>
      <c r="D30" s="368">
        <v>6.835767092985493</v>
      </c>
      <c r="E30" s="368">
        <v>4.7930164616903</v>
      </c>
      <c r="F30" s="9">
        <v>3.7508165320304006</v>
      </c>
      <c r="G30" s="9">
        <v>3.9500658872640004</v>
      </c>
      <c r="H30" s="368">
        <v>3.38779460806215</v>
      </c>
      <c r="I30" s="192">
        <v>2.1081700850000002</v>
      </c>
      <c r="J30" s="9">
        <v>2.2719848412465016</v>
      </c>
      <c r="K30" s="9">
        <v>2.0900249896728127</v>
      </c>
      <c r="L30" s="368">
        <v>109.68262203189109</v>
      </c>
      <c r="N30" s="192"/>
      <c r="Q30" s="369"/>
      <c r="R30" s="23"/>
      <c r="S30" s="369"/>
      <c r="T30" s="23"/>
      <c r="U30" s="323"/>
      <c r="V30" s="9"/>
      <c r="W30" s="9"/>
      <c r="X30" s="9"/>
      <c r="Y30" s="9"/>
      <c r="Z30" s="9"/>
    </row>
    <row r="31" spans="1:26" ht="12.75">
      <c r="A31" s="340">
        <v>2005</v>
      </c>
      <c r="B31" s="368">
        <v>43.670218357041385</v>
      </c>
      <c r="C31" s="368">
        <v>22.786383358492117</v>
      </c>
      <c r="D31" s="368">
        <v>7.319079091766712</v>
      </c>
      <c r="E31" s="368">
        <v>4.8128580625153</v>
      </c>
      <c r="F31" s="9">
        <v>3.6460528798064002</v>
      </c>
      <c r="G31" s="9">
        <v>3.738951254752</v>
      </c>
      <c r="H31" s="368">
        <v>3.2595426214376144</v>
      </c>
      <c r="I31" s="192">
        <v>2.173452126288128</v>
      </c>
      <c r="J31" s="9">
        <v>2.2094732429948754</v>
      </c>
      <c r="K31" s="9">
        <v>2.125626887373501</v>
      </c>
      <c r="L31" s="368">
        <v>115.23856876609577</v>
      </c>
      <c r="N31" s="192"/>
      <c r="Q31" s="369"/>
      <c r="R31" s="23"/>
      <c r="S31" s="369"/>
      <c r="T31" s="23"/>
      <c r="U31" s="323"/>
      <c r="V31" s="9"/>
      <c r="W31" s="9"/>
      <c r="X31" s="9"/>
      <c r="Y31" s="9"/>
      <c r="Z31" s="9"/>
    </row>
    <row r="32" spans="1:26" ht="12.75">
      <c r="A32" s="340">
        <v>2006</v>
      </c>
      <c r="B32" s="368">
        <v>48.21333096747046</v>
      </c>
      <c r="C32" s="368">
        <v>22.447163396144607</v>
      </c>
      <c r="D32" s="368">
        <v>7.7557940497565685</v>
      </c>
      <c r="E32" s="368">
        <v>4.726478719889073</v>
      </c>
      <c r="F32" s="9">
        <v>3.7226017756928007</v>
      </c>
      <c r="G32" s="9">
        <v>3.8361750986720002</v>
      </c>
      <c r="H32" s="368">
        <v>3.3145160067366493</v>
      </c>
      <c r="I32" s="192">
        <v>2.1741513443003204</v>
      </c>
      <c r="J32" s="9">
        <v>2.30317258368157</v>
      </c>
      <c r="K32" s="9">
        <v>2.2066717294960743</v>
      </c>
      <c r="L32" s="368">
        <v>120.60246928359447</v>
      </c>
      <c r="N32" s="192"/>
      <c r="Q32" s="369"/>
      <c r="R32" s="23"/>
      <c r="S32" s="369"/>
      <c r="T32" s="23"/>
      <c r="U32" s="323"/>
      <c r="V32" s="9"/>
      <c r="W32" s="9"/>
      <c r="X32" s="9"/>
      <c r="Y32" s="9"/>
      <c r="Z32" s="9"/>
    </row>
    <row r="33" spans="1:26" ht="12.75">
      <c r="A33" s="340">
        <v>2007</v>
      </c>
      <c r="B33" s="368">
        <v>52.127756797728516</v>
      </c>
      <c r="C33" s="368">
        <v>22.74945858068938</v>
      </c>
      <c r="D33" s="368">
        <v>8.344239555476141</v>
      </c>
      <c r="E33" s="368">
        <v>4.973706499843283</v>
      </c>
      <c r="F33" s="9">
        <v>3.8789535899968004</v>
      </c>
      <c r="G33" s="9">
        <v>3.7083951895200005</v>
      </c>
      <c r="H33" s="368">
        <v>3.3998195356489447</v>
      </c>
      <c r="I33" s="192">
        <v>2.3672617082464003</v>
      </c>
      <c r="J33" s="9">
        <v>2.2986033407997413</v>
      </c>
      <c r="K33" s="9">
        <v>2.151268297662579</v>
      </c>
      <c r="L33" s="368">
        <v>126.354656903381</v>
      </c>
      <c r="N33" s="192"/>
      <c r="Q33" s="369"/>
      <c r="R33" s="23"/>
      <c r="S33" s="369"/>
      <c r="T33" s="23"/>
      <c r="U33" s="323"/>
      <c r="V33" s="9"/>
      <c r="W33" s="9"/>
      <c r="X33" s="9"/>
      <c r="Y33" s="9"/>
      <c r="Z33" s="9"/>
    </row>
    <row r="34" spans="1:20" ht="12.75">
      <c r="A34" s="340">
        <v>2008</v>
      </c>
      <c r="B34" s="368">
        <v>55.7976251563861</v>
      </c>
      <c r="C34" s="368">
        <v>22.3851846266919</v>
      </c>
      <c r="D34" s="368">
        <v>9.161451903118078</v>
      </c>
      <c r="E34" s="368">
        <v>5.105782669990172</v>
      </c>
      <c r="F34" s="9">
        <v>4.080659176676634</v>
      </c>
      <c r="G34" s="9">
        <v>3.983399776608</v>
      </c>
      <c r="H34" s="368">
        <v>3.1789781774648898</v>
      </c>
      <c r="I34" s="192">
        <v>2.621472297696</v>
      </c>
      <c r="J34" s="9">
        <v>2.2206284290638454</v>
      </c>
      <c r="K34" s="9">
        <v>2.0400608573235113</v>
      </c>
      <c r="L34" s="368">
        <v>130.41662884335454</v>
      </c>
      <c r="N34" s="192"/>
      <c r="Q34" s="369"/>
      <c r="R34" s="23"/>
      <c r="S34" s="369"/>
      <c r="T34" s="23"/>
    </row>
    <row r="35" spans="1:20" ht="12.75">
      <c r="A35" s="334">
        <v>2009</v>
      </c>
      <c r="B35" s="370">
        <v>61.00953359145409</v>
      </c>
      <c r="C35" s="370">
        <v>19.761373641088223</v>
      </c>
      <c r="D35" s="370">
        <v>9.754943630230668</v>
      </c>
      <c r="E35" s="370">
        <v>4.316818378760999</v>
      </c>
      <c r="F35" s="11">
        <v>3.9459974238463054</v>
      </c>
      <c r="G35" s="11">
        <v>3.2879751518962106</v>
      </c>
      <c r="H35" s="370">
        <v>2.8178599050695046</v>
      </c>
      <c r="I35" s="371">
        <v>2.7224660457680003</v>
      </c>
      <c r="J35" s="11">
        <v>2.137008978732365</v>
      </c>
      <c r="K35" s="11">
        <v>2.016829287163415</v>
      </c>
      <c r="L35" s="370">
        <v>130.09374769355867</v>
      </c>
      <c r="N35" s="192"/>
      <c r="Q35" s="369"/>
      <c r="R35" s="23"/>
      <c r="S35" s="369"/>
      <c r="T35" s="23"/>
    </row>
    <row r="36" spans="1:20" ht="12.75">
      <c r="A36" s="340"/>
      <c r="B36" s="368"/>
      <c r="C36" s="368"/>
      <c r="D36" s="368"/>
      <c r="E36" s="368"/>
      <c r="F36" s="368"/>
      <c r="G36" s="368"/>
      <c r="H36" s="368"/>
      <c r="I36" s="369"/>
      <c r="J36" s="368"/>
      <c r="K36" s="368"/>
      <c r="L36" s="368"/>
      <c r="Q36" s="23"/>
      <c r="R36" s="23"/>
      <c r="S36" s="23"/>
      <c r="T36" s="23"/>
    </row>
    <row r="37" spans="1:20" ht="43.5" customHeight="1">
      <c r="A37" s="173" t="s">
        <v>299</v>
      </c>
      <c r="B37" s="372">
        <f aca="true" t="shared" si="0" ref="B37:L37">((B35-B16)/B16)*100</f>
        <v>190.14446694434017</v>
      </c>
      <c r="C37" s="372">
        <f t="shared" si="0"/>
        <v>3.0707383424014574</v>
      </c>
      <c r="D37" s="372">
        <f t="shared" si="0"/>
        <v>157.51822000223717</v>
      </c>
      <c r="E37" s="372">
        <f t="shared" si="0"/>
        <v>43.20770986295601</v>
      </c>
      <c r="F37" s="372">
        <f t="shared" si="0"/>
        <v>39.44589944046335</v>
      </c>
      <c r="G37" s="372">
        <f t="shared" si="0"/>
        <v>-54.13270902115788</v>
      </c>
      <c r="H37" s="372">
        <f t="shared" si="0"/>
        <v>-45.20073694447094</v>
      </c>
      <c r="I37" s="372">
        <f t="shared" si="0"/>
        <v>181.34098831248718</v>
      </c>
      <c r="J37" s="372">
        <f t="shared" si="0"/>
        <v>-32.8649263220884</v>
      </c>
      <c r="K37" s="372">
        <f t="shared" si="0"/>
        <v>39.29929154218203</v>
      </c>
      <c r="L37" s="372">
        <f t="shared" si="0"/>
        <v>46.74645472992624</v>
      </c>
      <c r="Q37" s="23"/>
      <c r="R37" s="23"/>
      <c r="S37" s="23"/>
      <c r="T37" s="23"/>
    </row>
    <row r="38" spans="1:20" ht="12.75">
      <c r="A38" s="333"/>
      <c r="B38" s="333"/>
      <c r="C38" s="333"/>
      <c r="D38" s="333"/>
      <c r="E38" s="333"/>
      <c r="F38" s="333"/>
      <c r="G38" s="333"/>
      <c r="H38" s="333"/>
      <c r="I38" s="333"/>
      <c r="J38" s="333"/>
      <c r="K38" s="333"/>
      <c r="L38" s="333"/>
      <c r="Q38" s="23"/>
      <c r="R38" s="23"/>
      <c r="S38" s="23"/>
      <c r="T38" s="23"/>
    </row>
    <row r="39" spans="1:20" ht="12.75">
      <c r="A39" s="373" t="s">
        <v>300</v>
      </c>
      <c r="B39" s="373"/>
      <c r="C39" s="373"/>
      <c r="D39" s="373"/>
      <c r="E39" s="373"/>
      <c r="F39" s="373"/>
      <c r="G39" s="373"/>
      <c r="H39" s="373"/>
      <c r="I39" s="373"/>
      <c r="J39" s="373"/>
      <c r="K39" s="373"/>
      <c r="L39" s="373"/>
      <c r="Q39" s="23"/>
      <c r="R39" s="23"/>
      <c r="S39" s="23"/>
      <c r="T39" s="23"/>
    </row>
    <row r="40" spans="1:20" ht="12.75">
      <c r="A40" s="373"/>
      <c r="B40" s="373"/>
      <c r="C40" s="373"/>
      <c r="D40" s="373"/>
      <c r="E40" s="373"/>
      <c r="F40" s="373"/>
      <c r="G40" s="373"/>
      <c r="H40" s="373"/>
      <c r="I40" s="373"/>
      <c r="J40" s="373"/>
      <c r="K40" s="373"/>
      <c r="L40" s="373"/>
      <c r="Q40" s="23"/>
      <c r="R40" s="23"/>
      <c r="S40" s="23"/>
      <c r="T40" s="23"/>
    </row>
    <row r="41" spans="1:20" ht="29.25" customHeight="1">
      <c r="A41" s="396" t="s">
        <v>301</v>
      </c>
      <c r="B41" s="396"/>
      <c r="C41" s="396"/>
      <c r="D41" s="396"/>
      <c r="E41" s="396"/>
      <c r="F41" s="396"/>
      <c r="G41" s="396"/>
      <c r="H41" s="396"/>
      <c r="I41" s="396"/>
      <c r="J41" s="396"/>
      <c r="K41" s="396"/>
      <c r="L41" s="396"/>
      <c r="Q41" s="23"/>
      <c r="R41" s="23"/>
      <c r="S41" s="23"/>
      <c r="T41" s="23"/>
    </row>
    <row r="42" spans="1:20" ht="12.75">
      <c r="A42" s="374"/>
      <c r="B42" s="374"/>
      <c r="C42" s="374"/>
      <c r="D42" s="374"/>
      <c r="E42" s="374"/>
      <c r="F42" s="374"/>
      <c r="G42" s="374"/>
      <c r="H42" s="374"/>
      <c r="I42" s="374"/>
      <c r="J42" s="374"/>
      <c r="K42" s="374"/>
      <c r="L42" s="374"/>
      <c r="Q42" s="23"/>
      <c r="R42" s="23"/>
      <c r="S42" s="23"/>
      <c r="T42" s="23"/>
    </row>
    <row r="43" spans="1:20" ht="39" customHeight="1">
      <c r="A43" s="402" t="s">
        <v>302</v>
      </c>
      <c r="B43" s="402"/>
      <c r="C43" s="402"/>
      <c r="D43" s="402"/>
      <c r="E43" s="402"/>
      <c r="F43" s="402"/>
      <c r="G43" s="402"/>
      <c r="H43" s="402"/>
      <c r="I43" s="402"/>
      <c r="J43" s="402"/>
      <c r="K43" s="402"/>
      <c r="L43" s="402"/>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303</v>
      </c>
      <c r="B1" s="1"/>
    </row>
    <row r="3" spans="1:10" ht="12.75">
      <c r="A3" s="78" t="s">
        <v>89</v>
      </c>
      <c r="B3" s="78"/>
      <c r="C3" s="4" t="s">
        <v>308</v>
      </c>
      <c r="D3" s="23"/>
      <c r="E3" s="23"/>
      <c r="F3" s="23"/>
      <c r="G3" s="23"/>
      <c r="H3" s="23"/>
      <c r="I3" s="23"/>
      <c r="J3" s="23"/>
    </row>
    <row r="4" spans="1:3" ht="12.75">
      <c r="A4" s="5"/>
      <c r="B4" s="5"/>
      <c r="C4" s="2" t="s">
        <v>309</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19">
        <v>2007</v>
      </c>
      <c r="B43" s="23"/>
      <c r="C43" s="23">
        <v>372</v>
      </c>
      <c r="D43" s="23"/>
      <c r="E43" s="23"/>
      <c r="F43" s="23"/>
      <c r="G43" s="23"/>
      <c r="H43" s="23"/>
      <c r="I43" s="23"/>
      <c r="J43" s="23"/>
    </row>
    <row r="44" spans="1:10" ht="12.75">
      <c r="A44" s="119">
        <v>2008</v>
      </c>
      <c r="B44" s="119"/>
      <c r="C44" s="63">
        <v>372</v>
      </c>
      <c r="D44" s="23"/>
      <c r="E44" s="23"/>
      <c r="F44" s="23"/>
      <c r="G44" s="23"/>
      <c r="H44" s="23"/>
      <c r="I44" s="23"/>
      <c r="J44" s="23"/>
    </row>
    <row r="45" spans="1:10" ht="12.75">
      <c r="A45" s="119">
        <v>2009</v>
      </c>
      <c r="B45" s="119"/>
      <c r="C45" s="63">
        <v>373</v>
      </c>
      <c r="D45" s="23"/>
      <c r="E45" s="23"/>
      <c r="F45" s="23"/>
      <c r="G45" s="23"/>
      <c r="H45" s="23"/>
      <c r="I45" s="23"/>
      <c r="J45" s="23"/>
    </row>
    <row r="46" spans="1:10" ht="12.75">
      <c r="A46" s="78">
        <v>2010</v>
      </c>
      <c r="B46" s="78" t="s">
        <v>186</v>
      </c>
      <c r="C46" s="166">
        <v>376</v>
      </c>
      <c r="D46" s="23"/>
      <c r="E46" s="23"/>
      <c r="F46" s="23"/>
      <c r="G46" s="23"/>
      <c r="H46" s="23"/>
      <c r="I46" s="23"/>
      <c r="J46" s="23"/>
    </row>
    <row r="47" spans="1:10" ht="12.75">
      <c r="A47" s="119"/>
      <c r="B47" s="119"/>
      <c r="C47" s="63"/>
      <c r="D47" s="23"/>
      <c r="E47" s="23"/>
      <c r="F47" s="23"/>
      <c r="G47" s="23"/>
      <c r="H47" s="23"/>
      <c r="I47" s="23"/>
      <c r="J47" s="23"/>
    </row>
    <row r="48" spans="1:10" ht="12.75">
      <c r="A48" s="119" t="s">
        <v>310</v>
      </c>
      <c r="B48" s="119"/>
      <c r="C48" s="63"/>
      <c r="D48" s="23"/>
      <c r="E48" s="23"/>
      <c r="F48" s="23"/>
      <c r="G48" s="23"/>
      <c r="H48" s="23"/>
      <c r="I48" s="23"/>
      <c r="J48" s="23"/>
    </row>
    <row r="50" spans="1:10" ht="41.25" customHeight="1">
      <c r="A50" s="402" t="s">
        <v>312</v>
      </c>
      <c r="B50" s="402"/>
      <c r="C50" s="402"/>
      <c r="D50" s="402"/>
      <c r="E50" s="402"/>
      <c r="F50" s="402"/>
      <c r="G50" s="402"/>
      <c r="H50" s="402"/>
      <c r="I50" s="402"/>
      <c r="J50" s="402"/>
    </row>
    <row r="51" spans="1:10" ht="12.75">
      <c r="A51" s="60"/>
      <c r="B51" s="60"/>
      <c r="C51" s="60"/>
      <c r="D51" s="60"/>
      <c r="E51" s="60"/>
      <c r="F51" s="60"/>
      <c r="G51" s="60"/>
      <c r="H51" s="60"/>
      <c r="I51" s="60"/>
      <c r="J51" s="60"/>
    </row>
    <row r="52" spans="1:10" ht="39.75" customHeight="1">
      <c r="A52" s="402" t="s">
        <v>343</v>
      </c>
      <c r="B52" s="402"/>
      <c r="C52" s="402"/>
      <c r="D52" s="402"/>
      <c r="E52" s="402"/>
      <c r="F52" s="402"/>
      <c r="G52" s="402"/>
      <c r="H52" s="402"/>
      <c r="I52" s="402"/>
      <c r="J52" s="402"/>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08" t="s">
        <v>2</v>
      </c>
      <c r="B1" s="109"/>
      <c r="C1" s="109"/>
      <c r="D1" s="109"/>
      <c r="E1" s="109"/>
      <c r="F1" s="109"/>
    </row>
    <row r="2" ht="12.75">
      <c r="A2" s="1"/>
    </row>
    <row r="3" spans="1:6" ht="41.25">
      <c r="A3" s="78" t="s">
        <v>7</v>
      </c>
      <c r="B3" s="79" t="s">
        <v>8</v>
      </c>
      <c r="C3" s="110" t="s">
        <v>9</v>
      </c>
      <c r="D3" s="111" t="s">
        <v>53</v>
      </c>
      <c r="E3" s="34" t="s">
        <v>54</v>
      </c>
      <c r="F3" s="111" t="s">
        <v>55</v>
      </c>
    </row>
    <row r="4" spans="1:7" ht="12.75">
      <c r="A4" s="2"/>
      <c r="B4" s="399" t="s">
        <v>333</v>
      </c>
      <c r="C4" s="406"/>
      <c r="D4" s="407" t="s">
        <v>10</v>
      </c>
      <c r="E4" s="407"/>
      <c r="F4" s="407"/>
      <c r="G4" s="91"/>
    </row>
    <row r="5" spans="1:6" s="1" customFormat="1" ht="12.75">
      <c r="A5" s="81" t="s">
        <v>11</v>
      </c>
      <c r="B5" s="80"/>
      <c r="C5" s="112"/>
      <c r="D5" s="48"/>
      <c r="E5" s="113"/>
      <c r="F5" s="113"/>
    </row>
    <row r="6" spans="1:9" ht="12.75">
      <c r="A6" s="6" t="s">
        <v>334</v>
      </c>
      <c r="B6" s="80">
        <v>3.1232321461992507</v>
      </c>
      <c r="C6" s="112">
        <v>1.6338253399448277</v>
      </c>
      <c r="D6" s="48">
        <v>3184.909090909091</v>
      </c>
      <c r="E6" s="113">
        <v>3430.6363636363635</v>
      </c>
      <c r="F6" s="113">
        <v>4555.090909090909</v>
      </c>
      <c r="H6" s="114"/>
      <c r="I6" s="115"/>
    </row>
    <row r="7" spans="1:9" ht="12.75">
      <c r="A7" s="6" t="s">
        <v>335</v>
      </c>
      <c r="B7" s="80">
        <v>1.2847341972416881</v>
      </c>
      <c r="C7" s="112">
        <v>0.948791716320585</v>
      </c>
      <c r="D7" s="48">
        <v>2936.727272727273</v>
      </c>
      <c r="E7" s="113">
        <v>2946.818181818182</v>
      </c>
      <c r="F7" s="113">
        <v>3453.5454545454545</v>
      </c>
      <c r="H7" s="1"/>
      <c r="I7" s="115"/>
    </row>
    <row r="8" spans="1:9" s="23" customFormat="1" ht="12.75">
      <c r="A8" s="10" t="s">
        <v>383</v>
      </c>
      <c r="B8" s="31">
        <v>2.031515701709341</v>
      </c>
      <c r="C8" s="116">
        <v>1.5169702299817844</v>
      </c>
      <c r="D8" s="117">
        <v>1484.4545454545455</v>
      </c>
      <c r="E8" s="117">
        <v>1602.2727272727273</v>
      </c>
      <c r="F8" s="117">
        <v>1918.0909090909092</v>
      </c>
      <c r="H8" s="56"/>
      <c r="I8" s="115"/>
    </row>
    <row r="9" spans="1:8" ht="12.75">
      <c r="A9" s="7"/>
      <c r="B9" s="80"/>
      <c r="C9" s="112"/>
      <c r="D9" s="48"/>
      <c r="E9" s="113"/>
      <c r="F9" s="118"/>
      <c r="H9" s="1"/>
    </row>
    <row r="10" spans="1:8" ht="12.75">
      <c r="A10" s="119" t="s">
        <v>12</v>
      </c>
      <c r="B10" s="80"/>
      <c r="C10" s="112"/>
      <c r="D10" s="48"/>
      <c r="E10" s="113"/>
      <c r="F10" s="118"/>
      <c r="H10" s="1"/>
    </row>
    <row r="11" spans="1:6" s="1" customFormat="1" ht="12.75">
      <c r="A11" s="70" t="s">
        <v>13</v>
      </c>
      <c r="B11" s="80">
        <v>2.9098780027535076</v>
      </c>
      <c r="C11" s="112">
        <v>1.5736801645988896</v>
      </c>
      <c r="D11" s="48">
        <v>3118.636363636364</v>
      </c>
      <c r="E11" s="113">
        <v>3250.3636363636365</v>
      </c>
      <c r="F11" s="113">
        <v>4365</v>
      </c>
    </row>
    <row r="12" spans="1:8" ht="12.75">
      <c r="A12" s="120" t="s">
        <v>334</v>
      </c>
      <c r="B12" s="80">
        <v>3.2463828317149224</v>
      </c>
      <c r="C12" s="112">
        <v>1.7180414365346008</v>
      </c>
      <c r="D12" s="48">
        <v>2273.4545454545455</v>
      </c>
      <c r="E12" s="113">
        <v>2364.5454545454545</v>
      </c>
      <c r="F12" s="113">
        <v>3300.2727272727275</v>
      </c>
      <c r="H12" s="1"/>
    </row>
    <row r="13" spans="1:8" ht="12.75">
      <c r="A13" s="121" t="s">
        <v>335</v>
      </c>
      <c r="B13" s="80">
        <v>-0.3837676024349257</v>
      </c>
      <c r="C13" s="112">
        <v>-1.9019728919364876</v>
      </c>
      <c r="D13" s="48">
        <v>240.54545454545456</v>
      </c>
      <c r="E13" s="113">
        <v>235.63636363636363</v>
      </c>
      <c r="F13" s="118">
        <v>211.0909090909091</v>
      </c>
      <c r="H13" s="1"/>
    </row>
    <row r="14" spans="1:8" ht="12.75">
      <c r="A14" s="121" t="s">
        <v>383</v>
      </c>
      <c r="B14" s="80">
        <v>2.7858424858531183</v>
      </c>
      <c r="C14" s="112">
        <v>1.9642746524223043</v>
      </c>
      <c r="D14" s="48">
        <v>604.6363636363636</v>
      </c>
      <c r="E14" s="113">
        <v>650.1818181818181</v>
      </c>
      <c r="F14" s="118">
        <v>853.3636363636364</v>
      </c>
      <c r="H14" s="1"/>
    </row>
    <row r="15" spans="1:8" ht="12.75">
      <c r="A15" s="121"/>
      <c r="B15" s="80"/>
      <c r="C15" s="112"/>
      <c r="D15" s="48"/>
      <c r="E15" s="113"/>
      <c r="F15" s="118"/>
      <c r="H15" s="1"/>
    </row>
    <row r="16" spans="1:6" s="1" customFormat="1" ht="12.75">
      <c r="A16" s="122" t="s">
        <v>14</v>
      </c>
      <c r="B16" s="80">
        <v>1.725828561649445</v>
      </c>
      <c r="C16" s="112">
        <v>1.139592248727217</v>
      </c>
      <c r="D16" s="48">
        <v>4123.090909090909</v>
      </c>
      <c r="E16" s="113">
        <v>4323.272727272727</v>
      </c>
      <c r="F16" s="113">
        <v>5089.909090909091</v>
      </c>
    </row>
    <row r="17" spans="1:8" ht="12.75">
      <c r="A17" s="120" t="s">
        <v>334</v>
      </c>
      <c r="B17" s="80">
        <v>2.7329526800207615</v>
      </c>
      <c r="C17" s="112">
        <v>1.087212085035083</v>
      </c>
      <c r="D17" s="48">
        <v>855</v>
      </c>
      <c r="E17" s="113">
        <v>989.7272727272727</v>
      </c>
      <c r="F17" s="113">
        <v>1150.3636363636365</v>
      </c>
      <c r="H17" s="1"/>
    </row>
    <row r="18" spans="1:8" ht="12.75">
      <c r="A18" s="120" t="s">
        <v>335</v>
      </c>
      <c r="B18" s="80">
        <v>1.4560029808798447</v>
      </c>
      <c r="C18" s="112">
        <v>1.1539011067332128</v>
      </c>
      <c r="D18" s="48">
        <v>2514.5454545454545</v>
      </c>
      <c r="E18" s="113">
        <v>2527.090909090909</v>
      </c>
      <c r="F18" s="113">
        <v>3033</v>
      </c>
      <c r="H18" s="1"/>
    </row>
    <row r="19" spans="1:8" s="127" customFormat="1" ht="12.75">
      <c r="A19" s="123" t="s">
        <v>15</v>
      </c>
      <c r="B19" s="124">
        <v>1.7045709490498107</v>
      </c>
      <c r="C19" s="125">
        <v>1.3456317121031347</v>
      </c>
      <c r="D19" s="126">
        <v>1708.0909090909092</v>
      </c>
      <c r="E19" s="84">
        <v>1746.2727272727273</v>
      </c>
      <c r="F19" s="84">
        <v>2126.1818181818185</v>
      </c>
      <c r="H19" s="1"/>
    </row>
    <row r="20" spans="1:6" s="128" customFormat="1" ht="12.75">
      <c r="A20" s="123" t="s">
        <v>16</v>
      </c>
      <c r="B20" s="124">
        <v>0.9554074504637633</v>
      </c>
      <c r="C20" s="125">
        <v>0.9593341143486978</v>
      </c>
      <c r="D20" s="126">
        <v>158.72727272727272</v>
      </c>
      <c r="E20" s="84">
        <f>578*12/44</f>
        <v>157.63636363636363</v>
      </c>
      <c r="F20" s="84">
        <f>181.363636363636+144.545454545455</f>
        <v>325.909090909091</v>
      </c>
    </row>
    <row r="21" spans="1:6" s="128" customFormat="1" ht="12.75">
      <c r="A21" s="123" t="s">
        <v>17</v>
      </c>
      <c r="B21" s="124">
        <v>2.2</v>
      </c>
      <c r="C21" s="125">
        <v>1.7904012208943554</v>
      </c>
      <c r="D21" s="84">
        <v>108.27272727272728</v>
      </c>
      <c r="E21" s="129">
        <f>455*12/44</f>
        <v>124.0909090909091</v>
      </c>
      <c r="F21" s="84">
        <v>144.545454545455</v>
      </c>
    </row>
    <row r="22" spans="1:8" ht="12.75">
      <c r="A22" s="130" t="s">
        <v>383</v>
      </c>
      <c r="B22" s="80">
        <v>1.4277320203553323</v>
      </c>
      <c r="C22" s="112">
        <v>1.1518755610210318</v>
      </c>
      <c r="D22" s="48">
        <v>753.5454545454546</v>
      </c>
      <c r="E22" s="131">
        <v>806.7272727272727</v>
      </c>
      <c r="F22" s="118">
        <v>906.5454545454546</v>
      </c>
      <c r="H22" s="1"/>
    </row>
    <row r="23" spans="1:8" ht="12.75">
      <c r="A23" s="130"/>
      <c r="B23" s="80"/>
      <c r="C23" s="112"/>
      <c r="D23" s="48"/>
      <c r="E23" s="131"/>
      <c r="F23" s="118"/>
      <c r="H23" s="1"/>
    </row>
    <row r="24" spans="1:6" s="1" customFormat="1" ht="12.75">
      <c r="A24" s="132" t="s">
        <v>18</v>
      </c>
      <c r="B24" s="31"/>
      <c r="C24" s="116"/>
      <c r="D24" s="117">
        <v>364.36363636363603</v>
      </c>
      <c r="E24" s="133">
        <f>E26-E16-E11</f>
        <v>406.3636363636365</v>
      </c>
      <c r="F24" s="117">
        <v>472.090909090909</v>
      </c>
    </row>
    <row r="25" spans="1:6" s="1" customFormat="1" ht="12.75">
      <c r="A25" s="134"/>
      <c r="B25" s="80"/>
      <c r="C25" s="135"/>
      <c r="D25" s="118"/>
      <c r="E25" s="118"/>
      <c r="F25" s="118"/>
    </row>
    <row r="26" spans="1:6" s="1" customFormat="1" ht="15.75">
      <c r="A26" s="76" t="s">
        <v>56</v>
      </c>
      <c r="B26" s="31">
        <v>2.226836520457698</v>
      </c>
      <c r="C26" s="116">
        <v>1.3711663433503274</v>
      </c>
      <c r="D26" s="58">
        <v>7606.090909090909</v>
      </c>
      <c r="E26" s="117">
        <v>7980</v>
      </c>
      <c r="F26" s="117">
        <v>9927</v>
      </c>
    </row>
    <row r="27" spans="1:6" s="1" customFormat="1" ht="12.75">
      <c r="A27" s="136"/>
      <c r="B27" s="137"/>
      <c r="C27" s="137"/>
      <c r="D27" s="93"/>
      <c r="E27" s="49"/>
      <c r="F27" s="138"/>
    </row>
    <row r="28" spans="1:7" s="91" customFormat="1" ht="80.25" customHeight="1">
      <c r="A28" s="404" t="s">
        <v>75</v>
      </c>
      <c r="B28" s="404"/>
      <c r="C28" s="404"/>
      <c r="D28" s="404"/>
      <c r="E28" s="404"/>
      <c r="F28" s="404"/>
      <c r="G28" s="102"/>
    </row>
    <row r="29" spans="1:7" ht="12.75">
      <c r="A29" s="65"/>
      <c r="B29" s="65"/>
      <c r="C29" s="65"/>
      <c r="D29" s="65"/>
      <c r="E29" s="65"/>
      <c r="F29" s="65"/>
      <c r="G29" s="65"/>
    </row>
    <row r="30" spans="1:7" ht="53.25" customHeight="1">
      <c r="A30" s="403" t="s">
        <v>76</v>
      </c>
      <c r="B30" s="403"/>
      <c r="C30" s="403"/>
      <c r="D30" s="403"/>
      <c r="E30" s="403"/>
      <c r="F30" s="403"/>
      <c r="G30" s="139"/>
    </row>
    <row r="31" spans="1:7" ht="12.75">
      <c r="A31" s="139"/>
      <c r="B31" s="139"/>
      <c r="C31" s="139"/>
      <c r="D31" s="139"/>
      <c r="E31" s="139"/>
      <c r="F31" s="139"/>
      <c r="G31" s="139"/>
    </row>
    <row r="32" spans="1:8" ht="40.5" customHeight="1">
      <c r="A32" s="405" t="s">
        <v>77</v>
      </c>
      <c r="B32" s="405"/>
      <c r="C32" s="405"/>
      <c r="D32" s="405"/>
      <c r="E32" s="405"/>
      <c r="F32" s="405"/>
      <c r="G32" s="140"/>
      <c r="H32" s="141"/>
    </row>
    <row r="33" spans="1:8" ht="12.75">
      <c r="A33" s="140"/>
      <c r="B33" s="140"/>
      <c r="C33" s="140"/>
      <c r="D33" s="140"/>
      <c r="E33" s="139"/>
      <c r="F33" s="140"/>
      <c r="G33" s="140"/>
      <c r="H33" s="141"/>
    </row>
    <row r="34" spans="1:8" ht="12.75">
      <c r="A34" s="140"/>
      <c r="B34" s="140"/>
      <c r="C34" s="140"/>
      <c r="D34" s="140"/>
      <c r="E34" s="139"/>
      <c r="F34" s="140"/>
      <c r="G34" s="140"/>
      <c r="H34" s="141"/>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08" t="s">
        <v>305</v>
      </c>
    </row>
    <row r="3" spans="1:2" ht="12.75">
      <c r="A3" s="78" t="s">
        <v>89</v>
      </c>
      <c r="B3" s="4" t="s">
        <v>208</v>
      </c>
    </row>
    <row r="4" ht="12.75">
      <c r="B4" s="2" t="s">
        <v>209</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46">
        <v>2698.2402139586366</v>
      </c>
    </row>
    <row r="52" spans="1:6" ht="12.75">
      <c r="A52" s="398" t="s">
        <v>214</v>
      </c>
      <c r="B52" s="398"/>
      <c r="C52" s="398"/>
      <c r="D52" s="398"/>
      <c r="E52" s="398"/>
      <c r="F52" s="398"/>
    </row>
    <row r="53" ht="12.75">
      <c r="A53"/>
    </row>
    <row r="54" spans="1:6" ht="54.75" customHeight="1">
      <c r="A54" s="402" t="s">
        <v>343</v>
      </c>
      <c r="B54" s="402"/>
      <c r="C54" s="402"/>
      <c r="D54" s="402"/>
      <c r="E54" s="402"/>
      <c r="F54" s="402"/>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08" t="s">
        <v>307</v>
      </c>
    </row>
    <row r="3" spans="1:2" ht="12.75">
      <c r="A3" s="3" t="s">
        <v>133</v>
      </c>
      <c r="B3" s="4" t="s">
        <v>208</v>
      </c>
    </row>
    <row r="4" ht="12.75">
      <c r="B4" s="337" t="s">
        <v>209</v>
      </c>
    </row>
    <row r="5" ht="12.75">
      <c r="B5" s="2"/>
    </row>
    <row r="6" spans="1:2" ht="12.75">
      <c r="A6" t="s">
        <v>121</v>
      </c>
      <c r="B6" s="42">
        <v>840.7842105263203</v>
      </c>
    </row>
    <row r="7" spans="1:2" ht="12.75">
      <c r="A7" t="s">
        <v>138</v>
      </c>
      <c r="B7" s="42">
        <v>410.5252631578978</v>
      </c>
    </row>
    <row r="8" spans="1:2" ht="12.75">
      <c r="A8" t="s">
        <v>119</v>
      </c>
      <c r="B8" s="42">
        <v>274.6399999999989</v>
      </c>
    </row>
    <row r="9" spans="1:2" ht="12.75">
      <c r="A9" t="s">
        <v>200</v>
      </c>
      <c r="B9" s="42">
        <v>163.5825</v>
      </c>
    </row>
    <row r="10" spans="1:2" ht="12.75">
      <c r="A10" t="s">
        <v>134</v>
      </c>
      <c r="B10" s="42">
        <v>147.77099999999933</v>
      </c>
    </row>
    <row r="11" spans="1:2" ht="12.75">
      <c r="A11" t="s">
        <v>96</v>
      </c>
      <c r="B11" s="42">
        <v>134.9</v>
      </c>
    </row>
    <row r="12" spans="1:2" ht="12.75">
      <c r="A12" t="s">
        <v>211</v>
      </c>
      <c r="B12" s="42">
        <v>89.8052631578955</v>
      </c>
    </row>
    <row r="13" spans="1:2" ht="12.75">
      <c r="A13" t="s">
        <v>311</v>
      </c>
      <c r="B13" s="42">
        <v>82.16434199999968</v>
      </c>
    </row>
    <row r="14" spans="1:2" ht="12.75">
      <c r="A14" t="s">
        <v>95</v>
      </c>
      <c r="B14" s="42">
        <v>70.12999999999984</v>
      </c>
    </row>
    <row r="15" spans="1:2" ht="12.75">
      <c r="A15" t="s">
        <v>176</v>
      </c>
      <c r="B15" s="42">
        <v>69.18999999999991</v>
      </c>
    </row>
    <row r="16" ht="12.75">
      <c r="B16" s="42"/>
    </row>
    <row r="17" spans="1:2" ht="12.75">
      <c r="A17" s="160" t="s">
        <v>139</v>
      </c>
      <c r="B17" s="161">
        <v>2698.2402139586366</v>
      </c>
    </row>
    <row r="18" ht="12.75">
      <c r="B18" s="2"/>
    </row>
    <row r="19" spans="1:6" ht="12.75">
      <c r="A19" s="398" t="s">
        <v>214</v>
      </c>
      <c r="B19" s="398"/>
      <c r="C19" s="398"/>
      <c r="D19" s="398"/>
      <c r="E19" s="398"/>
      <c r="F19" s="398"/>
    </row>
    <row r="20" ht="12.75">
      <c r="B20" s="2"/>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401" t="s">
        <v>313</v>
      </c>
      <c r="B1" s="401"/>
      <c r="C1" s="401"/>
      <c r="D1" s="401"/>
      <c r="E1" s="401"/>
      <c r="F1" s="401"/>
    </row>
    <row r="2" spans="4:5" ht="12.75">
      <c r="D2" s="23"/>
      <c r="E2" s="23"/>
    </row>
    <row r="3" spans="1:5" ht="12.75">
      <c r="A3" s="3" t="s">
        <v>315</v>
      </c>
      <c r="B3" s="3"/>
      <c r="C3" s="377" t="s">
        <v>316</v>
      </c>
      <c r="D3" s="23"/>
      <c r="E3" s="23"/>
    </row>
    <row r="4" spans="1:5" ht="12.75">
      <c r="A4" s="23"/>
      <c r="B4" s="23"/>
      <c r="C4" s="8" t="s">
        <v>317</v>
      </c>
      <c r="D4" s="23"/>
      <c r="E4" s="23"/>
    </row>
    <row r="5" spans="1:5" ht="12.75">
      <c r="A5" s="23"/>
      <c r="B5" s="23"/>
      <c r="C5" s="61"/>
      <c r="D5" s="23"/>
      <c r="E5" s="23"/>
    </row>
    <row r="6" spans="1:5" ht="12.75">
      <c r="A6" s="56" t="s">
        <v>318</v>
      </c>
      <c r="B6" s="56"/>
      <c r="C6" s="378"/>
      <c r="D6" s="23"/>
      <c r="E6" s="23"/>
    </row>
    <row r="7" spans="2:5" ht="12.75">
      <c r="B7" t="s">
        <v>319</v>
      </c>
      <c r="C7" s="379"/>
      <c r="D7" s="23"/>
      <c r="E7" s="23"/>
    </row>
    <row r="8" spans="2:5" ht="12.75">
      <c r="B8" t="s">
        <v>320</v>
      </c>
      <c r="C8" s="380">
        <v>3210</v>
      </c>
      <c r="D8" s="23"/>
      <c r="E8" s="23"/>
    </row>
    <row r="9" spans="2:5" ht="12.75">
      <c r="B9" t="s">
        <v>321</v>
      </c>
      <c r="C9" s="380">
        <v>1400</v>
      </c>
      <c r="D9" s="23"/>
      <c r="E9" s="23"/>
    </row>
    <row r="10" spans="2:5" ht="12.75">
      <c r="B10" t="s">
        <v>322</v>
      </c>
      <c r="C10" s="380">
        <v>100</v>
      </c>
      <c r="D10" s="23"/>
      <c r="E10" s="23"/>
    </row>
    <row r="11" spans="3:5" ht="12.75">
      <c r="C11" s="380"/>
      <c r="D11" s="23"/>
      <c r="E11" s="23"/>
    </row>
    <row r="12" spans="1:5" ht="12.75">
      <c r="A12" s="1" t="s">
        <v>323</v>
      </c>
      <c r="C12" s="380"/>
      <c r="D12" s="23"/>
      <c r="E12" s="23"/>
    </row>
    <row r="13" spans="1:5" s="12" customFormat="1" ht="12.75" customHeight="1">
      <c r="A13" s="381"/>
      <c r="B13" s="382" t="s">
        <v>324</v>
      </c>
      <c r="C13" s="383">
        <v>1500</v>
      </c>
      <c r="D13" s="167"/>
      <c r="E13" s="167"/>
    </row>
    <row r="14" spans="2:5" ht="12.75">
      <c r="B14" t="s">
        <v>325</v>
      </c>
      <c r="C14" s="380">
        <v>860</v>
      </c>
      <c r="D14" s="23"/>
      <c r="E14" s="23"/>
    </row>
    <row r="15" spans="2:5" ht="12.75">
      <c r="B15" t="s">
        <v>326</v>
      </c>
      <c r="C15" s="380">
        <v>600</v>
      </c>
      <c r="D15" s="23"/>
      <c r="E15" s="23"/>
    </row>
    <row r="16" spans="3:5" ht="12.75">
      <c r="C16" s="380"/>
      <c r="D16" s="23"/>
      <c r="E16" s="23"/>
    </row>
    <row r="17" spans="1:5" ht="12.75">
      <c r="A17" s="1" t="s">
        <v>327</v>
      </c>
      <c r="C17" s="384">
        <v>7670</v>
      </c>
      <c r="D17" s="23"/>
      <c r="E17" s="23"/>
    </row>
    <row r="18" spans="1:5" ht="12.75">
      <c r="A18" s="1"/>
      <c r="C18" s="380"/>
      <c r="D18" s="23"/>
      <c r="E18" s="23"/>
    </row>
    <row r="19" spans="2:5" ht="12.75">
      <c r="B19" t="s">
        <v>328</v>
      </c>
      <c r="C19" s="380">
        <v>9350</v>
      </c>
      <c r="D19" s="23"/>
      <c r="E19" s="23"/>
    </row>
    <row r="20" spans="3:5" ht="12.75">
      <c r="C20" s="380"/>
      <c r="D20" s="23"/>
      <c r="E20" s="23"/>
    </row>
    <row r="21" spans="1:5" ht="12.75">
      <c r="A21" s="160" t="s">
        <v>329</v>
      </c>
      <c r="B21" s="3"/>
      <c r="C21" s="385">
        <v>82</v>
      </c>
      <c r="D21" s="23"/>
      <c r="E21" s="23"/>
    </row>
    <row r="22" spans="3:5" ht="12.75">
      <c r="C22" s="43"/>
      <c r="D22" s="23"/>
      <c r="E22" s="23"/>
    </row>
    <row r="23" spans="1:6" ht="12.75" customHeight="1">
      <c r="A23" s="408" t="s">
        <v>330</v>
      </c>
      <c r="B23" s="409"/>
      <c r="C23" s="409"/>
      <c r="D23" s="409"/>
      <c r="E23" s="409"/>
      <c r="F23" s="409"/>
    </row>
    <row r="24" spans="1:6" ht="12.75">
      <c r="A24" s="409"/>
      <c r="B24" s="409"/>
      <c r="C24" s="409"/>
      <c r="D24" s="409"/>
      <c r="E24" s="409"/>
      <c r="F24" s="409"/>
    </row>
    <row r="25" spans="1:6" ht="12.75">
      <c r="A25" s="409"/>
      <c r="B25" s="409"/>
      <c r="C25" s="409"/>
      <c r="D25" s="409"/>
      <c r="E25" s="409"/>
      <c r="F25" s="409"/>
    </row>
    <row r="26" spans="1:6" ht="12.75">
      <c r="A26" s="409"/>
      <c r="B26" s="409"/>
      <c r="C26" s="409"/>
      <c r="D26" s="409"/>
      <c r="E26" s="409"/>
      <c r="F26" s="409"/>
    </row>
    <row r="27" spans="1:6" ht="12.75">
      <c r="A27" s="409"/>
      <c r="B27" s="409"/>
      <c r="C27" s="409"/>
      <c r="D27" s="409"/>
      <c r="E27" s="409"/>
      <c r="F27" s="409"/>
    </row>
    <row r="28" spans="1:6" ht="27.75" customHeight="1">
      <c r="A28" s="409"/>
      <c r="B28" s="409"/>
      <c r="C28" s="409"/>
      <c r="D28" s="409"/>
      <c r="E28" s="409"/>
      <c r="F28" s="409"/>
    </row>
    <row r="29" spans="1:6" ht="12.75" customHeight="1">
      <c r="A29" s="60"/>
      <c r="B29" s="60"/>
      <c r="C29" s="60"/>
      <c r="D29" s="60"/>
      <c r="E29" s="60"/>
      <c r="F29" s="60"/>
    </row>
    <row r="30" spans="1:6" ht="12.75" customHeight="1">
      <c r="A30" s="409" t="s">
        <v>331</v>
      </c>
      <c r="B30" s="409"/>
      <c r="C30" s="409"/>
      <c r="D30" s="409"/>
      <c r="E30" s="409"/>
      <c r="F30" s="409"/>
    </row>
    <row r="31" spans="1:6" ht="12.75">
      <c r="A31" s="409"/>
      <c r="B31" s="409"/>
      <c r="C31" s="409"/>
      <c r="D31" s="409"/>
      <c r="E31" s="409"/>
      <c r="F31" s="409"/>
    </row>
    <row r="32" spans="1:6" ht="12.75">
      <c r="A32" s="409"/>
      <c r="B32" s="409"/>
      <c r="C32" s="409"/>
      <c r="D32" s="409"/>
      <c r="E32" s="409"/>
      <c r="F32" s="40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v>
      </c>
    </row>
    <row r="3" spans="1:18" s="47" customFormat="1" ht="53.25" customHeight="1">
      <c r="A3" s="410" t="s">
        <v>19</v>
      </c>
      <c r="B3" s="410"/>
      <c r="C3" s="410"/>
      <c r="D3" s="33" t="s">
        <v>20</v>
      </c>
      <c r="E3" s="33" t="s">
        <v>21</v>
      </c>
      <c r="F3" s="33" t="s">
        <v>21</v>
      </c>
      <c r="G3" s="142"/>
      <c r="H3" s="142"/>
      <c r="I3" s="5"/>
      <c r="J3" s="5"/>
      <c r="K3" s="5"/>
      <c r="L3" s="5"/>
      <c r="M3" s="5"/>
      <c r="N3" s="5"/>
      <c r="O3" s="5"/>
      <c r="P3" s="5"/>
      <c r="Q3" s="5"/>
      <c r="R3" s="5"/>
    </row>
    <row r="4" spans="4:6" ht="14.25" customHeight="1">
      <c r="D4" s="143" t="s">
        <v>411</v>
      </c>
      <c r="E4" s="143" t="s">
        <v>411</v>
      </c>
      <c r="F4" s="143" t="s">
        <v>333</v>
      </c>
    </row>
    <row r="5" spans="4:5" ht="12.75">
      <c r="D5" s="143"/>
      <c r="E5" s="143"/>
    </row>
    <row r="6" spans="1:6" ht="12.75">
      <c r="A6" s="39" t="s">
        <v>22</v>
      </c>
      <c r="B6" s="39"/>
      <c r="C6" s="39"/>
      <c r="D6" s="144">
        <f>811*1.288847</f>
        <v>1045.254917</v>
      </c>
      <c r="E6" s="144">
        <v>826.0419512195122</v>
      </c>
      <c r="F6" s="49">
        <f>(E6/D6)*100</f>
        <v>79.0277986532076</v>
      </c>
    </row>
    <row r="7" spans="1:6" ht="12.75">
      <c r="A7" s="39"/>
      <c r="B7" s="39"/>
      <c r="C7" s="39"/>
      <c r="D7" s="144"/>
      <c r="E7" s="144"/>
      <c r="F7" s="49"/>
    </row>
    <row r="8" spans="1:6" ht="12.75">
      <c r="A8" s="81" t="s">
        <v>23</v>
      </c>
      <c r="D8" s="145">
        <f>1133*1.288847</f>
        <v>1460.263651</v>
      </c>
      <c r="E8" s="48">
        <v>970.5</v>
      </c>
      <c r="F8" s="48">
        <f>(E8/D8)*100</f>
        <v>66.46060109319258</v>
      </c>
    </row>
    <row r="9" spans="1:6" ht="12.75">
      <c r="A9" s="70" t="s">
        <v>24</v>
      </c>
      <c r="D9" s="144">
        <f>710*1.288847</f>
        <v>915.0813700000001</v>
      </c>
      <c r="E9" s="145"/>
      <c r="F9" s="48"/>
    </row>
    <row r="10" spans="1:6" ht="12.75">
      <c r="A10" s="134" t="s">
        <v>25</v>
      </c>
      <c r="B10" s="39"/>
      <c r="C10" s="39"/>
      <c r="D10" s="144">
        <f>D8-D9</f>
        <v>545.1822809999999</v>
      </c>
      <c r="E10" s="144"/>
      <c r="F10" s="49"/>
    </row>
    <row r="11" spans="1:6" ht="12.75">
      <c r="A11" s="134"/>
      <c r="B11" s="39"/>
      <c r="C11" s="39"/>
      <c r="D11" s="144"/>
      <c r="E11" s="144"/>
      <c r="F11" s="49"/>
    </row>
    <row r="12" spans="1:6" ht="12.75">
      <c r="A12" s="39" t="s">
        <v>26</v>
      </c>
      <c r="B12" s="39"/>
      <c r="C12" s="39"/>
      <c r="D12" s="144">
        <f>490*1.288847</f>
        <v>631.53503</v>
      </c>
      <c r="E12" s="144">
        <v>307.2</v>
      </c>
      <c r="F12" s="49">
        <f>(E12/D12)*100</f>
        <v>48.64338245813538</v>
      </c>
    </row>
    <row r="13" spans="1:6" ht="12.75">
      <c r="A13" s="39"/>
      <c r="B13" s="39"/>
      <c r="C13" s="39"/>
      <c r="D13" s="144"/>
      <c r="E13" s="144"/>
      <c r="F13" s="49"/>
    </row>
    <row r="14" spans="1:6" ht="12.75">
      <c r="A14" s="81" t="s">
        <v>27</v>
      </c>
      <c r="D14" s="145">
        <f>218*1.288847</f>
        <v>280.96864600000004</v>
      </c>
      <c r="E14" s="145">
        <v>112.8436542</v>
      </c>
      <c r="F14" s="48">
        <f>(E14/D14)*100</f>
        <v>40.16236537652674</v>
      </c>
    </row>
    <row r="15" spans="1:6" ht="12.75">
      <c r="A15" s="70" t="s">
        <v>28</v>
      </c>
      <c r="D15" s="145">
        <f>114*1.288847</f>
        <v>146.928558</v>
      </c>
      <c r="E15" s="145"/>
      <c r="F15" s="48"/>
    </row>
    <row r="16" spans="1:6" ht="12.75">
      <c r="A16" s="70" t="s">
        <v>29</v>
      </c>
      <c r="D16" s="145">
        <f>88*1.288847</f>
        <v>113.418536</v>
      </c>
      <c r="E16" s="145"/>
      <c r="F16" s="48"/>
    </row>
    <row r="17" spans="1:6" ht="12.75">
      <c r="A17" s="134" t="s">
        <v>30</v>
      </c>
      <c r="B17" s="39"/>
      <c r="C17" s="39"/>
      <c r="D17" s="144">
        <f>15*1.288847</f>
        <v>19.332705</v>
      </c>
      <c r="E17" s="144"/>
      <c r="F17" s="49"/>
    </row>
    <row r="18" spans="4:6" ht="12.75">
      <c r="D18" s="145"/>
      <c r="E18" s="145"/>
      <c r="F18" s="48"/>
    </row>
    <row r="19" spans="1:8" ht="12.75">
      <c r="A19" s="57" t="s">
        <v>31</v>
      </c>
      <c r="B19" s="76"/>
      <c r="C19" s="76"/>
      <c r="D19" s="146">
        <f>D6+D8+D12+D14</f>
        <v>3418.022244</v>
      </c>
      <c r="E19" s="146">
        <f>SUM(E6:E14)</f>
        <v>2216.585605419512</v>
      </c>
      <c r="F19" s="58">
        <f>(E19/D19)*100</f>
        <v>64.84994675826084</v>
      </c>
      <c r="G19" s="39"/>
      <c r="H19" s="39"/>
    </row>
    <row r="20" spans="1:8" ht="12.75">
      <c r="A20" s="39"/>
      <c r="B20" s="39"/>
      <c r="C20" s="39"/>
      <c r="D20" s="39"/>
      <c r="E20" s="39"/>
      <c r="F20" s="39"/>
      <c r="G20" s="39"/>
      <c r="H20" s="39"/>
    </row>
    <row r="21" spans="1:8" ht="12.75" customHeight="1">
      <c r="A21" s="411" t="s">
        <v>79</v>
      </c>
      <c r="B21" s="411"/>
      <c r="C21" s="411"/>
      <c r="D21" s="411"/>
      <c r="E21" s="411"/>
      <c r="F21" s="411"/>
      <c r="G21" s="411"/>
      <c r="H21" s="411"/>
    </row>
    <row r="22" spans="1:8" ht="12.75">
      <c r="A22" s="411"/>
      <c r="B22" s="411"/>
      <c r="C22" s="411"/>
      <c r="D22" s="411"/>
      <c r="E22" s="411"/>
      <c r="F22" s="411"/>
      <c r="G22" s="411"/>
      <c r="H22" s="411"/>
    </row>
    <row r="23" spans="1:8" ht="12.75">
      <c r="A23" s="411"/>
      <c r="B23" s="411"/>
      <c r="C23" s="411"/>
      <c r="D23" s="411"/>
      <c r="E23" s="411"/>
      <c r="F23" s="411"/>
      <c r="G23" s="411"/>
      <c r="H23" s="411"/>
    </row>
    <row r="24" spans="1:8" ht="12.75">
      <c r="A24" s="411"/>
      <c r="B24" s="411"/>
      <c r="C24" s="411"/>
      <c r="D24" s="411"/>
      <c r="E24" s="411"/>
      <c r="F24" s="411"/>
      <c r="G24" s="411"/>
      <c r="H24" s="411"/>
    </row>
    <row r="25" spans="1:8" ht="12.75">
      <c r="A25" s="411"/>
      <c r="B25" s="411"/>
      <c r="C25" s="411"/>
      <c r="D25" s="411"/>
      <c r="E25" s="411"/>
      <c r="F25" s="411"/>
      <c r="G25" s="411"/>
      <c r="H25" s="411"/>
    </row>
    <row r="26" spans="1:8" ht="12.75">
      <c r="A26" s="411"/>
      <c r="B26" s="411"/>
      <c r="C26" s="411"/>
      <c r="D26" s="411"/>
      <c r="E26" s="411"/>
      <c r="F26" s="411"/>
      <c r="G26" s="411"/>
      <c r="H26" s="411"/>
    </row>
    <row r="27" spans="1:8" ht="12.75">
      <c r="A27" s="411"/>
      <c r="B27" s="411"/>
      <c r="C27" s="411"/>
      <c r="D27" s="411"/>
      <c r="E27" s="411"/>
      <c r="F27" s="411"/>
      <c r="G27" s="411"/>
      <c r="H27" s="411"/>
    </row>
    <row r="28" spans="1:8" ht="12.75">
      <c r="A28" s="411"/>
      <c r="B28" s="411"/>
      <c r="C28" s="411"/>
      <c r="D28" s="411"/>
      <c r="E28" s="411"/>
      <c r="F28" s="411"/>
      <c r="G28" s="411"/>
      <c r="H28" s="411"/>
    </row>
    <row r="29" spans="1:8" ht="12.75">
      <c r="A29" s="411"/>
      <c r="B29" s="411"/>
      <c r="C29" s="411"/>
      <c r="D29" s="411"/>
      <c r="E29" s="411"/>
      <c r="F29" s="411"/>
      <c r="G29" s="411"/>
      <c r="H29" s="411"/>
    </row>
    <row r="30" spans="1:8" ht="12.75">
      <c r="A30" s="411"/>
      <c r="B30" s="411"/>
      <c r="C30" s="411"/>
      <c r="D30" s="411"/>
      <c r="E30" s="411"/>
      <c r="F30" s="411"/>
      <c r="G30" s="411"/>
      <c r="H30" s="411"/>
    </row>
    <row r="31" spans="1:8" ht="14.25" customHeight="1">
      <c r="A31" s="411"/>
      <c r="B31" s="411"/>
      <c r="C31" s="411"/>
      <c r="D31" s="411"/>
      <c r="E31" s="411"/>
      <c r="F31" s="411"/>
      <c r="G31" s="411"/>
      <c r="H31" s="411"/>
    </row>
    <row r="32" spans="1:8" ht="12.75">
      <c r="A32" s="39"/>
      <c r="B32" s="147"/>
      <c r="C32" s="147"/>
      <c r="D32" s="147"/>
      <c r="E32" s="147"/>
      <c r="F32" s="147"/>
      <c r="G32" s="147"/>
      <c r="H32" s="147"/>
    </row>
    <row r="33" spans="1:8" ht="12" customHeight="1">
      <c r="A33" s="412" t="s">
        <v>32</v>
      </c>
      <c r="B33" s="412"/>
      <c r="C33" s="412"/>
      <c r="D33" s="412"/>
      <c r="E33" s="412"/>
      <c r="F33" s="412"/>
      <c r="G33" s="412"/>
      <c r="H33" s="412"/>
    </row>
    <row r="34" spans="1:8" ht="13.5" customHeight="1">
      <c r="A34" s="412"/>
      <c r="B34" s="412"/>
      <c r="C34" s="412"/>
      <c r="D34" s="412"/>
      <c r="E34" s="412"/>
      <c r="F34" s="412"/>
      <c r="G34" s="412"/>
      <c r="H34" s="412"/>
    </row>
    <row r="35" spans="1:8" ht="13.5" customHeight="1">
      <c r="A35" s="412"/>
      <c r="B35" s="412"/>
      <c r="C35" s="412"/>
      <c r="D35" s="412"/>
      <c r="E35" s="412"/>
      <c r="F35" s="412"/>
      <c r="G35" s="412"/>
      <c r="H35" s="412"/>
    </row>
    <row r="36" ht="14.25" customHeight="1"/>
    <row r="37" spans="1:8" ht="12.75" customHeight="1">
      <c r="A37" s="405" t="s">
        <v>77</v>
      </c>
      <c r="B37" s="405"/>
      <c r="C37" s="405"/>
      <c r="D37" s="405"/>
      <c r="E37" s="405"/>
      <c r="F37" s="405"/>
      <c r="G37" s="405"/>
      <c r="H37" s="405"/>
    </row>
    <row r="38" spans="1:19" ht="12.75" customHeight="1">
      <c r="A38" s="405"/>
      <c r="B38" s="405"/>
      <c r="C38" s="405"/>
      <c r="D38" s="405"/>
      <c r="E38" s="405"/>
      <c r="F38" s="405"/>
      <c r="G38" s="405"/>
      <c r="H38" s="405"/>
      <c r="S38" s="39"/>
    </row>
    <row r="39" spans="1:19" ht="14.25" customHeight="1">
      <c r="A39" s="405"/>
      <c r="B39" s="405"/>
      <c r="C39" s="405"/>
      <c r="D39" s="405"/>
      <c r="E39" s="405"/>
      <c r="F39" s="405"/>
      <c r="G39" s="405"/>
      <c r="H39" s="405"/>
      <c r="S39" s="39"/>
    </row>
    <row r="40" ht="11.25" customHeight="1"/>
    <row r="41" ht="14.25" customHeight="1"/>
    <row r="42" ht="13.5" customHeight="1"/>
    <row r="44" ht="18" customHeight="1"/>
    <row r="50" ht="18" customHeight="1"/>
    <row r="56" ht="16.5" customHeight="1"/>
    <row r="64" ht="18" customHeight="1"/>
    <row r="65" ht="12.75" customHeight="1"/>
    <row r="66" ht="15" customHeight="1">
      <c r="S66" s="149"/>
    </row>
    <row r="67" ht="15.75" customHeight="1"/>
    <row r="68" ht="12.75" customHeight="1">
      <c r="S68" s="150"/>
    </row>
    <row r="69" ht="12.75" customHeight="1">
      <c r="S69" s="150"/>
    </row>
    <row r="70" ht="14.25" customHeight="1">
      <c r="S70" s="150"/>
    </row>
    <row r="71" ht="0.75" customHeight="1">
      <c r="S71" s="150"/>
    </row>
    <row r="72" ht="12.75" customHeight="1">
      <c r="S72" s="150"/>
    </row>
    <row r="73" ht="14.25" customHeight="1">
      <c r="S73" s="150"/>
    </row>
    <row r="74" ht="12.75" customHeight="1">
      <c r="S74" s="150"/>
    </row>
    <row r="75" ht="12.75" customHeight="1">
      <c r="S75" s="150"/>
    </row>
    <row r="76" ht="15" customHeight="1">
      <c r="S76" s="15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51"/>
      <c r="B113" s="15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5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5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416" t="s">
        <v>4</v>
      </c>
      <c r="B1" s="416"/>
      <c r="C1" s="149"/>
      <c r="D1" s="149"/>
    </row>
    <row r="2" spans="1:4" ht="12.75">
      <c r="A2" s="416"/>
      <c r="B2" s="416"/>
      <c r="C2" s="149"/>
      <c r="D2" s="149"/>
    </row>
    <row r="3" spans="1:4" ht="12.75">
      <c r="A3" s="155"/>
      <c r="B3" s="155"/>
      <c r="C3" s="149"/>
      <c r="D3" s="149"/>
    </row>
    <row r="4" spans="1:4" ht="12.75">
      <c r="A4" s="156" t="s">
        <v>33</v>
      </c>
      <c r="B4" s="33" t="s">
        <v>34</v>
      </c>
      <c r="C4" s="157"/>
      <c r="D4" s="39"/>
    </row>
    <row r="5" spans="1:3" ht="12.75">
      <c r="A5" s="39"/>
      <c r="B5" s="158" t="s">
        <v>35</v>
      </c>
      <c r="C5" s="39"/>
    </row>
    <row r="7" spans="1:2" ht="14.25">
      <c r="A7" s="81" t="s">
        <v>57</v>
      </c>
      <c r="B7" s="48">
        <f>(1-(21.5/61.5))*1045.3</f>
        <v>679.869918699187</v>
      </c>
    </row>
    <row r="8" ht="12.75">
      <c r="B8" s="48"/>
    </row>
    <row r="9" spans="1:2" ht="14.25">
      <c r="A9" s="81" t="s">
        <v>58</v>
      </c>
      <c r="B9" s="48">
        <f>(1045.3-B7)*0.4</f>
        <v>146.1720325203252</v>
      </c>
    </row>
    <row r="10" ht="12.75">
      <c r="B10" s="48"/>
    </row>
    <row r="11" spans="1:2" ht="14.25">
      <c r="A11" s="81" t="s">
        <v>59</v>
      </c>
      <c r="B11" s="48">
        <f>(1460.3-915.1)*(1-52.6/92.3)</f>
        <v>234.5009750812567</v>
      </c>
    </row>
    <row r="12" spans="2:3" ht="12.75">
      <c r="B12" s="48"/>
      <c r="C12" s="159"/>
    </row>
    <row r="13" spans="1:2" ht="14.25">
      <c r="A13" s="81" t="s">
        <v>60</v>
      </c>
      <c r="B13" s="48">
        <f>(1460.3-915.1-B11)*0.4</f>
        <v>124.27960996749731</v>
      </c>
    </row>
    <row r="14" ht="12.75">
      <c r="B14" s="48"/>
    </row>
    <row r="15" spans="1:2" ht="14.25">
      <c r="A15" s="81" t="s">
        <v>61</v>
      </c>
      <c r="B15" s="48">
        <f>(1-51/92.3)*915.1</f>
        <v>409.4651137594799</v>
      </c>
    </row>
    <row r="16" ht="12.75">
      <c r="B16" s="48"/>
    </row>
    <row r="17" spans="1:2" ht="14.25">
      <c r="A17" s="81" t="s">
        <v>62</v>
      </c>
      <c r="B17" s="48">
        <f>(915.1-B15)*0.4</f>
        <v>202.25395449620805</v>
      </c>
    </row>
    <row r="18" ht="12.75">
      <c r="B18" s="48"/>
    </row>
    <row r="19" spans="1:2" ht="14.25">
      <c r="A19" s="81" t="s">
        <v>63</v>
      </c>
      <c r="B19" s="48">
        <f>(1-79/92.3)*631.5</f>
        <v>90.99620801733474</v>
      </c>
    </row>
    <row r="20" ht="12.75">
      <c r="B20" s="48"/>
    </row>
    <row r="21" spans="1:2" ht="14.25">
      <c r="A21" s="81" t="s">
        <v>64</v>
      </c>
      <c r="B21" s="48">
        <f>(631.5-B19)*0.4</f>
        <v>216.2015167930661</v>
      </c>
    </row>
    <row r="22" ht="12.75">
      <c r="B22" s="48"/>
    </row>
    <row r="23" spans="1:2" ht="14.25">
      <c r="A23" s="81" t="s">
        <v>65</v>
      </c>
      <c r="B23" s="48">
        <f>12*1.288847</f>
        <v>15.466164000000001</v>
      </c>
    </row>
    <row r="24" ht="12.75">
      <c r="B24" s="48"/>
    </row>
    <row r="25" spans="1:2" ht="14.25">
      <c r="A25" s="81" t="s">
        <v>66</v>
      </c>
      <c r="B25" s="48">
        <f>6.6*1.288847</f>
        <v>8.5063902</v>
      </c>
    </row>
    <row r="26" ht="12.75">
      <c r="B26" s="48"/>
    </row>
    <row r="27" spans="1:2" ht="14.25">
      <c r="A27" s="81" t="s">
        <v>67</v>
      </c>
      <c r="B27" s="48">
        <f>(1-(13.5/50))*0.3*146.9</f>
        <v>32.1711</v>
      </c>
    </row>
    <row r="28" ht="12.75">
      <c r="B28" s="48"/>
    </row>
    <row r="29" spans="1:2" ht="14.25">
      <c r="A29" s="81" t="s">
        <v>68</v>
      </c>
      <c r="B29" s="48">
        <f>0.5*113.4</f>
        <v>56.7</v>
      </c>
    </row>
    <row r="30" spans="1:4" ht="12.75">
      <c r="A30" s="39"/>
      <c r="B30" s="49"/>
      <c r="C30" s="39"/>
      <c r="D30" s="39"/>
    </row>
    <row r="31" spans="1:4" s="1" customFormat="1" ht="12.75">
      <c r="A31" s="160" t="s">
        <v>36</v>
      </c>
      <c r="B31" s="161">
        <f>SUM(B7:B30)</f>
        <v>2216.5829835343548</v>
      </c>
      <c r="C31" s="56"/>
      <c r="D31" s="56"/>
    </row>
    <row r="32" spans="1:2" ht="12.75">
      <c r="A32" s="56"/>
      <c r="B32" s="39"/>
    </row>
    <row r="33" spans="1:4" ht="12.75" customHeight="1">
      <c r="A33" s="403" t="s">
        <v>37</v>
      </c>
      <c r="B33" s="403"/>
      <c r="C33" s="139"/>
      <c r="D33" s="139"/>
    </row>
    <row r="34" spans="1:4" ht="12.75">
      <c r="A34" s="403"/>
      <c r="B34" s="403"/>
      <c r="C34" s="139"/>
      <c r="D34" s="139"/>
    </row>
    <row r="35" spans="1:4" ht="12.75">
      <c r="A35" s="403"/>
      <c r="B35" s="403"/>
      <c r="C35" s="139"/>
      <c r="D35" s="139"/>
    </row>
    <row r="36" spans="1:4" ht="12.75">
      <c r="A36" s="415"/>
      <c r="B36" s="415"/>
      <c r="C36" s="139"/>
      <c r="D36" s="139"/>
    </row>
    <row r="37" spans="1:4" ht="14.25" customHeight="1">
      <c r="A37" s="417" t="s">
        <v>80</v>
      </c>
      <c r="B37" s="417"/>
      <c r="C37" s="150"/>
      <c r="D37" s="150"/>
    </row>
    <row r="38" spans="1:4" ht="14.25">
      <c r="A38" s="417"/>
      <c r="B38" s="417"/>
      <c r="C38" s="150"/>
      <c r="D38" s="150"/>
    </row>
    <row r="39" spans="1:4" ht="14.25">
      <c r="A39" s="417"/>
      <c r="B39" s="417"/>
      <c r="C39" s="150"/>
      <c r="D39" s="150"/>
    </row>
    <row r="40" spans="1:4" ht="25.5" customHeight="1">
      <c r="A40" s="417"/>
      <c r="B40" s="417"/>
      <c r="C40" s="150"/>
      <c r="D40" s="150"/>
    </row>
    <row r="41" spans="1:4" ht="14.25">
      <c r="A41" s="415"/>
      <c r="B41" s="415"/>
      <c r="C41" s="150"/>
      <c r="D41" s="150"/>
    </row>
    <row r="42" spans="1:4" ht="12.75" customHeight="1">
      <c r="A42" s="417" t="s">
        <v>81</v>
      </c>
      <c r="B42" s="417"/>
      <c r="C42" s="65"/>
      <c r="D42" s="65"/>
    </row>
    <row r="43" spans="1:4" ht="12.75" customHeight="1">
      <c r="A43" s="417"/>
      <c r="B43" s="417"/>
      <c r="C43" s="65"/>
      <c r="D43" s="65"/>
    </row>
    <row r="44" spans="1:4" ht="12.75" customHeight="1">
      <c r="A44" s="417"/>
      <c r="B44" s="417"/>
      <c r="C44" s="65"/>
      <c r="D44" s="65"/>
    </row>
    <row r="45" spans="1:4" ht="12.75" customHeight="1">
      <c r="A45" s="417"/>
      <c r="B45" s="417"/>
      <c r="C45" s="65"/>
      <c r="D45" s="65"/>
    </row>
    <row r="46" spans="1:4" ht="15.75" customHeight="1">
      <c r="A46" s="417"/>
      <c r="B46" s="417"/>
      <c r="C46" s="65"/>
      <c r="D46" s="65"/>
    </row>
    <row r="47" spans="1:3" ht="12.75">
      <c r="A47" s="415"/>
      <c r="B47" s="415"/>
      <c r="C47" s="65"/>
    </row>
    <row r="48" spans="1:4" ht="14.25" customHeight="1">
      <c r="A48" s="413" t="s">
        <v>69</v>
      </c>
      <c r="B48" s="413"/>
      <c r="C48" s="150"/>
      <c r="D48" s="150"/>
    </row>
    <row r="49" spans="1:4" ht="14.25">
      <c r="A49" s="415"/>
      <c r="B49" s="415"/>
      <c r="C49" s="162"/>
      <c r="D49" s="162"/>
    </row>
    <row r="50" spans="1:4" ht="14.25" customHeight="1">
      <c r="A50" s="413" t="s">
        <v>70</v>
      </c>
      <c r="B50" s="413"/>
      <c r="C50" s="150"/>
      <c r="D50" s="150"/>
    </row>
    <row r="51" spans="1:2" ht="12.75">
      <c r="A51" s="415"/>
      <c r="B51" s="415"/>
    </row>
    <row r="52" spans="1:4" ht="14.25" customHeight="1">
      <c r="A52" s="413" t="s">
        <v>71</v>
      </c>
      <c r="B52" s="413"/>
      <c r="C52" s="150"/>
      <c r="D52" s="150"/>
    </row>
    <row r="53" spans="1:3" ht="12.75">
      <c r="A53" s="415"/>
      <c r="B53" s="415"/>
      <c r="C53" s="64"/>
    </row>
    <row r="54" spans="1:4" ht="14.25" customHeight="1">
      <c r="A54" s="413" t="s">
        <v>72</v>
      </c>
      <c r="B54" s="413"/>
      <c r="C54" s="150"/>
      <c r="D54" s="150"/>
    </row>
    <row r="55" spans="1:4" ht="14.25">
      <c r="A55" s="413"/>
      <c r="B55" s="413"/>
      <c r="C55" s="150"/>
      <c r="D55" s="150"/>
    </row>
    <row r="56" spans="1:2" ht="12.75">
      <c r="A56" s="415"/>
      <c r="B56" s="415"/>
    </row>
    <row r="57" spans="1:4" ht="14.25">
      <c r="A57" s="413" t="s">
        <v>73</v>
      </c>
      <c r="B57" s="413"/>
      <c r="C57" s="150"/>
      <c r="D57" s="150"/>
    </row>
    <row r="58" spans="1:2" ht="12.75">
      <c r="A58" s="415"/>
      <c r="B58" s="415"/>
    </row>
    <row r="59" spans="1:4" ht="14.25" customHeight="1">
      <c r="A59" s="413" t="s">
        <v>82</v>
      </c>
      <c r="B59" s="413"/>
      <c r="C59" s="150"/>
      <c r="D59" s="150"/>
    </row>
    <row r="60" spans="1:4" ht="14.25">
      <c r="A60" s="413"/>
      <c r="B60" s="413"/>
      <c r="C60" s="150"/>
      <c r="D60" s="150"/>
    </row>
    <row r="61" spans="1:4" ht="14.25">
      <c r="A61" s="413"/>
      <c r="B61" s="413"/>
      <c r="C61" s="150"/>
      <c r="D61" s="150"/>
    </row>
    <row r="62" spans="1:2" ht="12.75">
      <c r="A62" s="415"/>
      <c r="B62" s="415"/>
    </row>
    <row r="63" spans="1:4" ht="14.25" customHeight="1">
      <c r="A63" s="413" t="s">
        <v>74</v>
      </c>
      <c r="B63" s="413"/>
      <c r="C63" s="150"/>
      <c r="D63" s="150"/>
    </row>
    <row r="64" spans="1:4" ht="14.25">
      <c r="A64" s="413"/>
      <c r="B64" s="413"/>
      <c r="C64" s="150"/>
      <c r="D64" s="150"/>
    </row>
    <row r="65" spans="1:2" ht="12.75">
      <c r="A65" s="415"/>
      <c r="B65" s="415"/>
    </row>
    <row r="66" spans="1:4" ht="12.75" customHeight="1">
      <c r="A66" s="414" t="s">
        <v>83</v>
      </c>
      <c r="B66" s="414"/>
      <c r="C66" s="163"/>
      <c r="D66" s="163"/>
    </row>
    <row r="67" spans="1:4" ht="12.75">
      <c r="A67" s="414"/>
      <c r="B67" s="414"/>
      <c r="C67" s="163"/>
      <c r="D67" s="163"/>
    </row>
    <row r="68" spans="1:4" ht="12.75">
      <c r="A68" s="414"/>
      <c r="B68" s="414"/>
      <c r="C68" s="163"/>
      <c r="D68" s="163"/>
    </row>
    <row r="69" spans="1:4" ht="12.75">
      <c r="A69" s="414"/>
      <c r="B69" s="414"/>
      <c r="C69" s="163"/>
      <c r="D69" s="163"/>
    </row>
    <row r="70" spans="1:4" ht="12.75">
      <c r="A70" s="414"/>
      <c r="B70" s="414"/>
      <c r="C70" s="163"/>
      <c r="D70" s="163"/>
    </row>
    <row r="71" spans="1:4" ht="12.75">
      <c r="A71" s="414"/>
      <c r="B71" s="414"/>
      <c r="C71" s="163"/>
      <c r="D71" s="163"/>
    </row>
    <row r="72" spans="1:4" ht="12.75">
      <c r="A72" s="415"/>
      <c r="B72" s="415"/>
      <c r="C72" s="163"/>
      <c r="D72" s="163"/>
    </row>
    <row r="73" spans="1:4" ht="12.75" customHeight="1">
      <c r="A73" s="405" t="s">
        <v>77</v>
      </c>
      <c r="B73" s="405"/>
      <c r="C73" s="140"/>
      <c r="D73" s="140"/>
    </row>
    <row r="74" spans="1:4" ht="12.75">
      <c r="A74" s="405"/>
      <c r="B74" s="405"/>
      <c r="C74" s="140"/>
      <c r="D74" s="140"/>
    </row>
    <row r="75" spans="1:4" ht="12.75">
      <c r="A75" s="405"/>
      <c r="B75" s="405"/>
      <c r="C75" s="140"/>
      <c r="D75" s="140"/>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401" t="s">
        <v>5</v>
      </c>
      <c r="B1" s="401"/>
    </row>
    <row r="3" spans="1:2" ht="12.75">
      <c r="A3" s="3" t="s">
        <v>38</v>
      </c>
      <c r="B3" s="79" t="s">
        <v>39</v>
      </c>
    </row>
    <row r="4" ht="12.75">
      <c r="B4" s="2" t="s">
        <v>365</v>
      </c>
    </row>
    <row r="5" ht="12.75">
      <c r="B5" s="43"/>
    </row>
    <row r="6" spans="1:3" ht="12.75">
      <c r="A6" t="s">
        <v>40</v>
      </c>
      <c r="B6" s="43">
        <f>68112*0.12/0.4</f>
        <v>20433.6</v>
      </c>
      <c r="C6" s="43"/>
    </row>
    <row r="7" spans="1:3" ht="12.75">
      <c r="A7" t="s">
        <v>41</v>
      </c>
      <c r="B7" s="43">
        <f>B6</f>
        <v>20433.6</v>
      </c>
      <c r="C7" s="43"/>
    </row>
    <row r="8" spans="1:2" ht="12.75">
      <c r="A8" t="s">
        <v>42</v>
      </c>
      <c r="B8" s="43">
        <f>47478-(B7+B6)</f>
        <v>6610.800000000003</v>
      </c>
    </row>
    <row r="9" spans="1:3" ht="12.75">
      <c r="A9" t="s">
        <v>43</v>
      </c>
      <c r="B9" s="43">
        <f>SUM(B10:B13)</f>
        <v>30793.550600000002</v>
      </c>
      <c r="C9" s="43"/>
    </row>
    <row r="10" spans="1:3" ht="12.75">
      <c r="A10" s="164" t="s">
        <v>44</v>
      </c>
      <c r="B10" s="126">
        <f>122966*0.32*0.3</f>
        <v>11804.736</v>
      </c>
      <c r="C10" s="43"/>
    </row>
    <row r="11" spans="1:3" ht="12.75">
      <c r="A11" s="164" t="s">
        <v>45</v>
      </c>
      <c r="B11" s="126">
        <f>122966*0.23*0.19</f>
        <v>5373.6142</v>
      </c>
      <c r="C11" s="43"/>
    </row>
    <row r="12" spans="1:3" ht="12.75">
      <c r="A12" s="164" t="s">
        <v>46</v>
      </c>
      <c r="B12" s="126">
        <f>122966*0.42*0.07</f>
        <v>3615.2004000000006</v>
      </c>
      <c r="C12" s="43"/>
    </row>
    <row r="13" spans="1:6" ht="12.75">
      <c r="A13" s="165" t="s">
        <v>47</v>
      </c>
      <c r="B13" s="126">
        <v>10000</v>
      </c>
      <c r="C13" s="43"/>
      <c r="F13" s="84"/>
    </row>
    <row r="14" spans="1:3" ht="12.75">
      <c r="A14" s="23" t="s">
        <v>48</v>
      </c>
      <c r="B14" s="45">
        <f>(109694*0.8)-9100</f>
        <v>78655.20000000001</v>
      </c>
      <c r="C14" s="43"/>
    </row>
    <row r="15" spans="1:3" ht="12.75">
      <c r="A15" s="23"/>
      <c r="B15" s="44"/>
      <c r="C15" s="43"/>
    </row>
    <row r="16" spans="1:2" ht="12.75">
      <c r="A16" s="166" t="s">
        <v>368</v>
      </c>
      <c r="B16" s="50">
        <f>SUM(B6:B9,B14)</f>
        <v>156926.75060000003</v>
      </c>
    </row>
    <row r="17" spans="1:2" ht="12.75">
      <c r="A17" s="63"/>
      <c r="B17" s="44"/>
    </row>
    <row r="18" ht="12.75">
      <c r="B18" s="43"/>
    </row>
    <row r="19" spans="1:2" ht="12.75">
      <c r="A19" s="1" t="s">
        <v>49</v>
      </c>
      <c r="B19" s="43"/>
    </row>
    <row r="20" ht="12.75">
      <c r="B20" s="43"/>
    </row>
    <row r="21" spans="1:3" s="23" customFormat="1" ht="12.75">
      <c r="A21" s="167" t="s">
        <v>50</v>
      </c>
      <c r="B21" s="44">
        <v>138156</v>
      </c>
      <c r="C21" s="44"/>
    </row>
    <row r="22" spans="1:2" ht="12.75">
      <c r="A22" s="23" t="s">
        <v>51</v>
      </c>
      <c r="B22" s="45">
        <f>B6+B7+B8+B9+B14</f>
        <v>156926.75060000003</v>
      </c>
    </row>
    <row r="23" spans="1:3" s="23" customFormat="1" ht="12.75">
      <c r="A23" s="168" t="s">
        <v>52</v>
      </c>
      <c r="B23" s="50">
        <f>B21-B22</f>
        <v>-18770.75060000003</v>
      </c>
      <c r="C23" s="44"/>
    </row>
    <row r="24" spans="1:3" s="23" customFormat="1" ht="12.75">
      <c r="A24" s="167"/>
      <c r="B24" s="44"/>
      <c r="C24" s="44"/>
    </row>
    <row r="25" spans="1:6" ht="94.5" customHeight="1">
      <c r="A25" s="418" t="s">
        <v>84</v>
      </c>
      <c r="B25" s="418"/>
      <c r="C25" s="12"/>
      <c r="D25" s="12"/>
      <c r="E25" s="12"/>
      <c r="F25" s="12"/>
    </row>
    <row r="26" spans="1:6" ht="12.75" customHeight="1">
      <c r="A26" s="12"/>
      <c r="B26" s="12"/>
      <c r="C26" s="12"/>
      <c r="D26" s="12"/>
      <c r="E26" s="12"/>
      <c r="F26" s="12"/>
    </row>
    <row r="27" spans="1:8" ht="55.5" customHeight="1">
      <c r="A27" s="405" t="s">
        <v>77</v>
      </c>
      <c r="B27" s="405"/>
      <c r="C27" s="140"/>
      <c r="D27" s="140"/>
      <c r="E27" s="140"/>
      <c r="F27" s="140"/>
      <c r="G27" s="140"/>
      <c r="H27" s="140"/>
    </row>
    <row r="28" spans="1:8" ht="12.75">
      <c r="A28" s="140"/>
      <c r="B28" s="140"/>
      <c r="C28" s="140"/>
      <c r="D28" s="140"/>
      <c r="E28" s="140"/>
      <c r="F28" s="140"/>
      <c r="G28" s="140"/>
      <c r="H28" s="140"/>
    </row>
    <row r="29" spans="1:8" ht="12.75">
      <c r="A29" s="140"/>
      <c r="B29" s="140"/>
      <c r="C29" s="140"/>
      <c r="D29" s="140"/>
      <c r="E29" s="140"/>
      <c r="F29" s="140"/>
      <c r="G29" s="140"/>
      <c r="H29" s="140"/>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372</v>
      </c>
    </row>
    <row r="2" spans="1:4" ht="12.75">
      <c r="A2" s="419"/>
      <c r="B2" s="419"/>
      <c r="C2" s="419"/>
      <c r="D2" s="419"/>
    </row>
    <row r="3" spans="1:4" ht="12.75">
      <c r="A3" s="3" t="s">
        <v>332</v>
      </c>
      <c r="B3" s="3">
        <v>2008</v>
      </c>
      <c r="C3" s="3"/>
      <c r="D3" s="4" t="s">
        <v>373</v>
      </c>
    </row>
    <row r="4" spans="2:4" ht="12.75">
      <c r="B4" s="399" t="s">
        <v>365</v>
      </c>
      <c r="C4" s="399"/>
      <c r="D4" s="399"/>
    </row>
    <row r="5" spans="2:4" ht="12.75">
      <c r="B5" s="61"/>
      <c r="C5" s="61"/>
      <c r="D5" s="61"/>
    </row>
    <row r="6" spans="1:4" ht="12.75">
      <c r="A6" s="39" t="s">
        <v>374</v>
      </c>
      <c r="B6" s="62">
        <v>70600</v>
      </c>
      <c r="C6" s="91"/>
      <c r="D6" s="62">
        <v>14600</v>
      </c>
    </row>
    <row r="7" spans="2:4" ht="12.75">
      <c r="B7" s="91"/>
      <c r="C7" s="91"/>
      <c r="D7" s="91"/>
    </row>
    <row r="8" spans="1:4" ht="12.75">
      <c r="A8" s="39" t="s">
        <v>375</v>
      </c>
      <c r="B8" s="62">
        <v>16300</v>
      </c>
      <c r="C8" s="91"/>
      <c r="D8" s="62">
        <v>87000</v>
      </c>
    </row>
    <row r="9" spans="1:4" ht="12.75">
      <c r="A9" s="56"/>
      <c r="B9" s="87"/>
      <c r="C9" s="91"/>
      <c r="D9" s="62"/>
    </row>
    <row r="10" spans="1:4" ht="12.75">
      <c r="A10" s="39" t="s">
        <v>376</v>
      </c>
      <c r="B10" s="62">
        <v>10700</v>
      </c>
      <c r="C10" s="91"/>
      <c r="D10" s="62">
        <v>30800</v>
      </c>
    </row>
    <row r="11" spans="1:4" ht="12.75">
      <c r="A11" s="56"/>
      <c r="B11" s="87"/>
      <c r="C11" s="91"/>
      <c r="D11" s="91"/>
    </row>
    <row r="12" spans="1:4" ht="12.75">
      <c r="A12" s="39" t="s">
        <v>377</v>
      </c>
      <c r="B12" s="62">
        <v>93000</v>
      </c>
      <c r="C12" s="91"/>
      <c r="D12" s="62">
        <v>26200</v>
      </c>
    </row>
    <row r="13" spans="1:4" ht="12.75">
      <c r="A13" s="3"/>
      <c r="B13" s="3"/>
      <c r="C13" s="3"/>
      <c r="D13" s="3"/>
    </row>
    <row r="14" ht="12.75">
      <c r="A14" s="63"/>
    </row>
    <row r="15" spans="1:4" ht="15.75" customHeight="1">
      <c r="A15" s="418" t="s">
        <v>378</v>
      </c>
      <c r="B15" s="418"/>
      <c r="C15" s="418"/>
      <c r="D15" s="418"/>
    </row>
    <row r="16" spans="1:4" ht="12.75">
      <c r="A16" s="418"/>
      <c r="B16" s="418"/>
      <c r="C16" s="418"/>
      <c r="D16" s="418"/>
    </row>
    <row r="17" spans="1:4" ht="12.75">
      <c r="A17" s="418"/>
      <c r="B17" s="418"/>
      <c r="C17" s="418"/>
      <c r="D17" s="418"/>
    </row>
    <row r="18" spans="1:4" ht="12.75">
      <c r="A18" s="65"/>
      <c r="B18" s="65"/>
      <c r="C18" s="65"/>
      <c r="D18" s="65"/>
    </row>
    <row r="19" spans="1:4" ht="12.75" customHeight="1">
      <c r="A19" s="418" t="s">
        <v>379</v>
      </c>
      <c r="B19" s="418"/>
      <c r="C19" s="418"/>
      <c r="D19" s="418"/>
    </row>
    <row r="20" spans="1:4" ht="12.75">
      <c r="A20" s="418"/>
      <c r="B20" s="418"/>
      <c r="C20" s="418"/>
      <c r="D20" s="418"/>
    </row>
    <row r="21" spans="1:4" ht="12.75">
      <c r="A21" s="418"/>
      <c r="B21" s="418"/>
      <c r="C21" s="418"/>
      <c r="D21" s="418"/>
    </row>
    <row r="22" spans="1:4" ht="12.75">
      <c r="A22" s="418"/>
      <c r="B22" s="418"/>
      <c r="C22" s="418"/>
      <c r="D22" s="418"/>
    </row>
    <row r="23" spans="1:4" ht="12.75">
      <c r="A23" s="418"/>
      <c r="B23" s="418"/>
      <c r="C23" s="418"/>
      <c r="D23" s="418"/>
    </row>
    <row r="24" spans="1:4" ht="12.75">
      <c r="A24" s="418"/>
      <c r="B24" s="418"/>
      <c r="C24" s="418"/>
      <c r="D24" s="418"/>
    </row>
    <row r="25" spans="1:4" ht="12.75">
      <c r="A25" s="418"/>
      <c r="B25" s="418"/>
      <c r="C25" s="418"/>
      <c r="D25" s="418"/>
    </row>
    <row r="26" spans="1:4" ht="26.25" customHeight="1">
      <c r="A26" s="418"/>
      <c r="B26" s="418"/>
      <c r="C26" s="418"/>
      <c r="D26" s="418"/>
    </row>
    <row r="27" spans="1:4" ht="12.75">
      <c r="A27" s="98"/>
      <c r="B27" s="98"/>
      <c r="C27" s="98"/>
      <c r="D27" s="98"/>
    </row>
    <row r="28" spans="1:6" ht="42" customHeight="1">
      <c r="A28" s="402" t="s">
        <v>343</v>
      </c>
      <c r="B28" s="402"/>
      <c r="C28" s="402"/>
      <c r="D28" s="402"/>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2011-01-11T23:02:45Z</cp:lastPrinted>
  <dcterms:created xsi:type="dcterms:W3CDTF">2010-11-12T19:45:18Z</dcterms:created>
  <dcterms:modified xsi:type="dcterms:W3CDTF">2011-01-12T00:34:21Z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